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isfnas11\_A40技術･環境\_A43新環境・エネルギー関係\21鉄鋼CO2排出量・原単位計算方法ISO規格化専門委員会\00_規格本体\★計算シート\"/>
    </mc:Choice>
  </mc:AlternateContent>
  <bookViews>
    <workbookView xWindow="0" yWindow="0" windowWidth="21675" windowHeight="7500"/>
  </bookViews>
  <sheets>
    <sheet name="Cal Sheet" sheetId="5" r:id="rId1"/>
    <sheet name="Simulation" sheetId="11" r:id="rId2"/>
    <sheet name="Factor" sheetId="3" r:id="rId3"/>
  </sheets>
  <calcPr calcId="162913"/>
</workbook>
</file>

<file path=xl/calcChain.xml><?xml version="1.0" encoding="utf-8"?>
<calcChain xmlns="http://schemas.openxmlformats.org/spreadsheetml/2006/main">
  <c r="N33" i="5" l="1"/>
  <c r="M33" i="5"/>
  <c r="L33" i="5"/>
  <c r="K33" i="5"/>
  <c r="J33" i="5"/>
  <c r="I33" i="5"/>
  <c r="I31" i="3"/>
  <c r="N42" i="5" l="1"/>
  <c r="M42" i="5"/>
  <c r="L42" i="5"/>
  <c r="K42" i="5"/>
  <c r="J42" i="5"/>
  <c r="I42" i="5"/>
  <c r="M41" i="5"/>
  <c r="L41" i="5"/>
  <c r="K41" i="5"/>
  <c r="J41" i="5"/>
  <c r="I41" i="5"/>
  <c r="N40" i="5"/>
  <c r="M40" i="5"/>
  <c r="L40" i="5"/>
  <c r="K40" i="5"/>
  <c r="J40" i="5"/>
  <c r="I40" i="5"/>
  <c r="N39" i="5"/>
  <c r="M39" i="5"/>
  <c r="L39" i="5"/>
  <c r="K39" i="5"/>
  <c r="J39" i="5"/>
  <c r="I39" i="5"/>
  <c r="N38" i="5"/>
  <c r="M38" i="5"/>
  <c r="L38" i="5"/>
  <c r="K38" i="5"/>
  <c r="J38" i="5"/>
  <c r="I38" i="5"/>
  <c r="M37" i="5"/>
  <c r="L37" i="5"/>
  <c r="K37" i="5"/>
  <c r="J37" i="5"/>
  <c r="I37" i="5"/>
  <c r="M36" i="5"/>
  <c r="L36" i="5"/>
  <c r="K36" i="5"/>
  <c r="J36" i="5"/>
  <c r="I36" i="5"/>
  <c r="M35" i="5"/>
  <c r="L35" i="5"/>
  <c r="K35" i="5"/>
  <c r="J35" i="5"/>
  <c r="I35" i="5"/>
  <c r="N34" i="5"/>
  <c r="M34" i="5"/>
  <c r="L34" i="5"/>
  <c r="K34" i="5"/>
  <c r="J34" i="5"/>
  <c r="I34" i="5"/>
  <c r="N32" i="5"/>
  <c r="M32" i="5"/>
  <c r="L32" i="5"/>
  <c r="K32" i="5"/>
  <c r="J32" i="5"/>
  <c r="I32" i="5"/>
  <c r="N31" i="5"/>
  <c r="M31" i="5"/>
  <c r="L31" i="5"/>
  <c r="J31" i="5"/>
  <c r="I31" i="5"/>
  <c r="N30" i="5"/>
  <c r="M30" i="5"/>
  <c r="L30" i="5"/>
  <c r="K30" i="5"/>
  <c r="J30" i="5"/>
  <c r="I30" i="5"/>
  <c r="M29" i="5"/>
  <c r="L29" i="5"/>
  <c r="K29" i="5"/>
  <c r="J29" i="5"/>
  <c r="I29" i="5"/>
  <c r="M28" i="5"/>
  <c r="L28" i="5"/>
  <c r="K28" i="5"/>
  <c r="J28" i="5"/>
  <c r="I28" i="5"/>
  <c r="M27" i="5"/>
  <c r="L27" i="5"/>
  <c r="K27" i="5"/>
  <c r="J27" i="5"/>
  <c r="I27" i="5"/>
  <c r="M26" i="5"/>
  <c r="L26" i="5"/>
  <c r="J26" i="5"/>
  <c r="I26" i="5"/>
  <c r="M25" i="5"/>
  <c r="L25" i="5"/>
  <c r="K25" i="5"/>
  <c r="J25" i="5"/>
  <c r="I25" i="5"/>
  <c r="M24" i="5"/>
  <c r="L24" i="5"/>
  <c r="K24" i="5"/>
  <c r="J24" i="5"/>
  <c r="I24" i="5"/>
  <c r="N23" i="5"/>
  <c r="M23" i="5"/>
  <c r="L23" i="5"/>
  <c r="K23" i="5"/>
  <c r="J23" i="5"/>
  <c r="I23" i="5"/>
  <c r="N22" i="5"/>
  <c r="M22" i="5"/>
  <c r="L22" i="5"/>
  <c r="J22" i="5"/>
  <c r="I22" i="5"/>
  <c r="M21" i="5"/>
  <c r="L21" i="5"/>
  <c r="K21" i="5"/>
  <c r="J21" i="5"/>
  <c r="I21" i="5"/>
  <c r="N20" i="5"/>
  <c r="M20" i="5"/>
  <c r="L20" i="5"/>
  <c r="J20" i="5"/>
  <c r="I20" i="5"/>
  <c r="M19" i="5"/>
  <c r="L19" i="5"/>
  <c r="K19" i="5"/>
  <c r="J19" i="5"/>
  <c r="I19" i="5"/>
  <c r="N18" i="5"/>
  <c r="M18" i="5"/>
  <c r="L18" i="5"/>
  <c r="K18" i="5"/>
  <c r="J18" i="5"/>
  <c r="I18" i="5"/>
  <c r="M17" i="5"/>
  <c r="L17" i="5"/>
  <c r="K17" i="5"/>
  <c r="J17" i="5"/>
  <c r="I17" i="5"/>
  <c r="N16" i="5"/>
  <c r="M16" i="5"/>
  <c r="L16" i="5"/>
  <c r="J16" i="5"/>
  <c r="I16" i="5"/>
  <c r="M15" i="5"/>
  <c r="L15" i="5"/>
  <c r="K15" i="5"/>
  <c r="J15" i="5"/>
  <c r="I15" i="5"/>
  <c r="N14" i="5"/>
  <c r="M14" i="5"/>
  <c r="L14" i="5"/>
  <c r="J14" i="5"/>
  <c r="I14" i="5"/>
  <c r="M13" i="5"/>
  <c r="L13" i="5"/>
  <c r="J13" i="5"/>
  <c r="I13" i="5"/>
  <c r="N12" i="5"/>
  <c r="M12" i="5"/>
  <c r="L12" i="5"/>
  <c r="K12" i="5"/>
  <c r="J12" i="5"/>
  <c r="I12" i="5"/>
  <c r="M11" i="5"/>
  <c r="L11" i="5"/>
  <c r="J11" i="5"/>
  <c r="I11" i="5"/>
  <c r="N10" i="5"/>
  <c r="M10" i="5"/>
  <c r="L10" i="5"/>
  <c r="J10" i="5"/>
  <c r="I10" i="5"/>
  <c r="M9" i="5"/>
  <c r="L9" i="5"/>
  <c r="J9" i="5"/>
  <c r="I9" i="5"/>
  <c r="N8" i="5"/>
  <c r="M8" i="5"/>
  <c r="L8" i="5"/>
  <c r="K8" i="5"/>
  <c r="J8" i="5"/>
  <c r="I8" i="5"/>
  <c r="M7" i="5"/>
  <c r="L7" i="5"/>
  <c r="J7" i="5"/>
  <c r="I7" i="5"/>
  <c r="L39" i="3"/>
  <c r="N41" i="5" s="1"/>
  <c r="L35" i="3"/>
  <c r="N37" i="5" s="1"/>
  <c r="L34" i="3"/>
  <c r="N36" i="5" s="1"/>
  <c r="L33" i="3"/>
  <c r="N35" i="5" s="1"/>
  <c r="I30" i="3"/>
  <c r="I29" i="3"/>
  <c r="K31" i="5" s="1"/>
  <c r="I28" i="3"/>
  <c r="L27" i="3"/>
  <c r="N29" i="5" s="1"/>
  <c r="I27" i="3"/>
  <c r="L26" i="3"/>
  <c r="N28" i="5" s="1"/>
  <c r="I26" i="3"/>
  <c r="L25" i="3"/>
  <c r="N27" i="5" s="1"/>
  <c r="I25" i="3"/>
  <c r="L24" i="3"/>
  <c r="N26" i="5" s="1"/>
  <c r="I24" i="3"/>
  <c r="K26" i="5" s="1"/>
  <c r="L23" i="3"/>
  <c r="N25" i="5" s="1"/>
  <c r="I23" i="3"/>
  <c r="L22" i="3"/>
  <c r="N24" i="5" s="1"/>
  <c r="I22" i="3"/>
  <c r="L20" i="3"/>
  <c r="I20" i="3"/>
  <c r="K22" i="5" s="1"/>
  <c r="L19" i="3"/>
  <c r="N21" i="5" s="1"/>
  <c r="L18" i="3"/>
  <c r="I18" i="3"/>
  <c r="K20" i="5" s="1"/>
  <c r="L17" i="3"/>
  <c r="N19" i="5" s="1"/>
  <c r="L15" i="3"/>
  <c r="N17" i="5" s="1"/>
  <c r="I15" i="3"/>
  <c r="L14" i="3"/>
  <c r="I14" i="3"/>
  <c r="K16" i="5" s="1"/>
  <c r="L13" i="3"/>
  <c r="N15" i="5" s="1"/>
  <c r="I13" i="3"/>
  <c r="I12" i="3"/>
  <c r="K14" i="5" s="1"/>
  <c r="L11" i="3"/>
  <c r="N13" i="5" s="1"/>
  <c r="I11" i="3"/>
  <c r="K13" i="5" s="1"/>
  <c r="L10" i="3"/>
  <c r="I10" i="3"/>
  <c r="L9" i="3"/>
  <c r="N11" i="5" s="1"/>
  <c r="I9" i="3"/>
  <c r="K11" i="5" s="1"/>
  <c r="L8" i="3"/>
  <c r="I8" i="3"/>
  <c r="K10" i="5" s="1"/>
  <c r="L7" i="3"/>
  <c r="N9" i="5" s="1"/>
  <c r="I7" i="3"/>
  <c r="K9" i="5" s="1"/>
  <c r="L6" i="3"/>
  <c r="I6" i="3"/>
  <c r="L5" i="3"/>
  <c r="N7" i="5" s="1"/>
  <c r="I5" i="3"/>
  <c r="K7" i="5" s="1"/>
  <c r="P16" i="11"/>
  <c r="N7" i="11"/>
  <c r="Q7" i="11"/>
  <c r="J43" i="5" l="1"/>
  <c r="N43" i="5"/>
  <c r="K43" i="5"/>
  <c r="I43" i="5"/>
  <c r="M43" i="5"/>
  <c r="L43" i="5"/>
  <c r="M44" i="5" s="1"/>
  <c r="J44" i="5" l="1"/>
  <c r="M45" i="5"/>
  <c r="H8" i="11" s="1"/>
  <c r="Z8" i="11" s="1"/>
  <c r="H5" i="11"/>
  <c r="Z5" i="11" s="1"/>
  <c r="Z12" i="11" s="1"/>
  <c r="E5" i="11" l="1"/>
  <c r="W5" i="11" s="1"/>
  <c r="W12" i="11" s="1"/>
  <c r="J45" i="5"/>
  <c r="E8" i="11" s="1"/>
  <c r="W8" i="11" s="1"/>
</calcChain>
</file>

<file path=xl/sharedStrings.xml><?xml version="1.0" encoding="utf-8"?>
<sst xmlns="http://schemas.openxmlformats.org/spreadsheetml/2006/main" count="387" uniqueCount="152">
  <si>
    <t>Upstream</t>
  </si>
  <si>
    <t>Gas fuel</t>
    <phoneticPr fontId="3"/>
  </si>
  <si>
    <t>Natural gas</t>
    <phoneticPr fontId="3"/>
  </si>
  <si>
    <t>mixture of gaseous hydrocarbons, primarily methane, occurring naturally in the earth and used principally as a fuel</t>
  </si>
  <si>
    <t>Heavy oil</t>
    <phoneticPr fontId="3"/>
  </si>
  <si>
    <t>Light oil</t>
    <phoneticPr fontId="3"/>
  </si>
  <si>
    <t>Kerosene</t>
    <phoneticPr fontId="3"/>
  </si>
  <si>
    <t>paraffin (oil)</t>
  </si>
  <si>
    <t>LPG</t>
    <phoneticPr fontId="3"/>
  </si>
  <si>
    <t>liquefied petroleum gas</t>
  </si>
  <si>
    <t>t</t>
    <phoneticPr fontId="3"/>
  </si>
  <si>
    <t>dry t</t>
    <phoneticPr fontId="3"/>
  </si>
  <si>
    <t>Steam coal</t>
    <phoneticPr fontId="3"/>
  </si>
  <si>
    <t>boiler coal for producing electricity and steam, including anthracite</t>
  </si>
  <si>
    <t>Coke</t>
    <phoneticPr fontId="3"/>
  </si>
  <si>
    <t>solid carbonaceous material</t>
  </si>
  <si>
    <t>Charcoal</t>
    <phoneticPr fontId="3"/>
  </si>
  <si>
    <t>Auxiliary material</t>
  </si>
  <si>
    <t>Limestone</t>
    <phoneticPr fontId="3"/>
  </si>
  <si>
    <t>Burnt lime</t>
    <phoneticPr fontId="3"/>
  </si>
  <si>
    <t>CaO</t>
  </si>
  <si>
    <t>Crude dolomite</t>
    <phoneticPr fontId="3"/>
  </si>
  <si>
    <t>Burnt dolomite</t>
    <phoneticPr fontId="3"/>
  </si>
  <si>
    <t>Nitrogen</t>
    <phoneticPr fontId="3"/>
  </si>
  <si>
    <t>Argon</t>
    <phoneticPr fontId="3"/>
  </si>
  <si>
    <t>Ar. inert gas separated from air at oxygen plant, imported from outside the boundary or exported to outside the boundary</t>
    <phoneticPr fontId="3"/>
  </si>
  <si>
    <t>Oxygen</t>
    <phoneticPr fontId="3"/>
  </si>
  <si>
    <t>Energy carriers</t>
  </si>
  <si>
    <t>Electricity</t>
    <phoneticPr fontId="3"/>
  </si>
  <si>
    <t>electricity imported from outside the boundary or exported to outside the boundary</t>
  </si>
  <si>
    <t>Steam</t>
    <phoneticPr fontId="3"/>
  </si>
  <si>
    <t>pressurized water vapour imported from/exported to outside the boundary</t>
  </si>
  <si>
    <t>Ferrous-containing material</t>
  </si>
  <si>
    <t>Pellets</t>
    <phoneticPr fontId="3"/>
  </si>
  <si>
    <t>agglomerated spherical iron ore calcinated by rotary kiln</t>
  </si>
  <si>
    <t>Gas-based DRI</t>
    <phoneticPr fontId="3"/>
  </si>
  <si>
    <t>direct reduced iron (DRI) reduced by a reducing gas such as reformed natural gas</t>
  </si>
  <si>
    <t>Coal-based DRI</t>
    <phoneticPr fontId="3"/>
  </si>
  <si>
    <t>direct reduced iron (DRI) reduced by coal</t>
  </si>
  <si>
    <t>Alloys</t>
  </si>
  <si>
    <t>Ferro-nickel</t>
    <phoneticPr fontId="3"/>
  </si>
  <si>
    <t>alloy of iron and nickel</t>
  </si>
  <si>
    <t>Ferro-chromium</t>
    <phoneticPr fontId="3"/>
  </si>
  <si>
    <t>alloy of iron and chromium</t>
  </si>
  <si>
    <t>Ferro-molybdenum</t>
    <phoneticPr fontId="3"/>
  </si>
  <si>
    <t>alloy of iron and molybdenum</t>
  </si>
  <si>
    <t>Other emission sources</t>
    <phoneticPr fontId="3"/>
  </si>
  <si>
    <t xml:space="preserve">— </t>
    <phoneticPr fontId="3"/>
  </si>
  <si>
    <t xml:space="preserve"> N/A</t>
  </si>
  <si>
    <t>Definition</t>
    <phoneticPr fontId="3"/>
  </si>
  <si>
    <t>Unit</t>
    <phoneticPr fontId="3"/>
  </si>
  <si>
    <t>Direct energy consumption factor (Kt,d,E)</t>
    <phoneticPr fontId="3"/>
  </si>
  <si>
    <t>Upstream energy consumption factor (Kt,u,E)</t>
    <phoneticPr fontId="3"/>
  </si>
  <si>
    <t>Credit energy consumption factor (Kt,c,E)</t>
    <phoneticPr fontId="3"/>
  </si>
  <si>
    <t>GJ/unit</t>
    <phoneticPr fontId="3"/>
  </si>
  <si>
    <t>Energy Consumption Factor</t>
    <phoneticPr fontId="1"/>
  </si>
  <si>
    <t>Current Energy Consumption</t>
    <phoneticPr fontId="1"/>
  </si>
  <si>
    <t>Current Energy Intensity</t>
    <phoneticPr fontId="1"/>
  </si>
  <si>
    <t>Effect on Energy Consumption</t>
    <phoneticPr fontId="1"/>
  </si>
  <si>
    <r>
      <t>Current CO</t>
    </r>
    <r>
      <rPr>
        <vertAlign val="subscript"/>
        <sz val="11"/>
        <color indexed="8"/>
        <rFont val="Arial"/>
        <family val="2"/>
      </rPr>
      <t xml:space="preserve">2 </t>
    </r>
    <r>
      <rPr>
        <sz val="11"/>
        <color theme="1"/>
        <rFont val="Arial"/>
        <family val="2"/>
      </rPr>
      <t>Emission</t>
    </r>
    <phoneticPr fontId="1"/>
  </si>
  <si>
    <r>
      <t>Current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Intensity</t>
    </r>
    <phoneticPr fontId="1"/>
  </si>
  <si>
    <r>
      <t>Effect on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Emission</t>
    </r>
    <phoneticPr fontId="1"/>
  </si>
  <si>
    <t>Improved Energy Consumption</t>
    <phoneticPr fontId="1"/>
  </si>
  <si>
    <t>Improved Energy Intensity</t>
    <phoneticPr fontId="1"/>
  </si>
  <si>
    <r>
      <t>Improved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Emission</t>
    </r>
    <phoneticPr fontId="1"/>
  </si>
  <si>
    <r>
      <t>Improved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Intensity</t>
    </r>
    <phoneticPr fontId="1"/>
  </si>
  <si>
    <t>Before Technology Introduction</t>
    <phoneticPr fontId="1"/>
  </si>
  <si>
    <t>After Technology Introduction</t>
    <phoneticPr fontId="1"/>
  </si>
  <si>
    <r>
      <t>Simulation on Technology Introduction from Technology Customized List</t>
    </r>
    <r>
      <rPr>
        <sz val="14"/>
        <color indexed="8"/>
        <rFont val="Arial"/>
        <family val="2"/>
      </rPr>
      <t xml:space="preserve"> (Please fillin colored cells)</t>
    </r>
    <phoneticPr fontId="1"/>
  </si>
  <si>
    <t>Effect on Energy Intensity on TCL</t>
    <phoneticPr fontId="1"/>
  </si>
  <si>
    <r>
      <t>Effect on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Intensity on TCL</t>
    </r>
    <phoneticPr fontId="1"/>
  </si>
  <si>
    <t>GJ/y</t>
  </si>
  <si>
    <t>GJ/y</t>
    <phoneticPr fontId="1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</si>
  <si>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>/y</t>
    </r>
    <phoneticPr fontId="1"/>
  </si>
  <si>
    <r>
      <t>t-CO</t>
    </r>
    <r>
      <rPr>
        <vertAlign val="subscript"/>
        <sz val="11"/>
        <color indexed="8"/>
        <rFont val="Arial"/>
        <family val="2"/>
      </rPr>
      <t>2/</t>
    </r>
    <r>
      <rPr>
        <sz val="11"/>
        <color theme="1"/>
        <rFont val="Arial"/>
        <family val="2"/>
      </rPr>
      <t>y</t>
    </r>
    <phoneticPr fontId="1"/>
  </si>
  <si>
    <t>Insert effects of technology introducton from Technology Customized List</t>
    <phoneticPr fontId="1"/>
  </si>
  <si>
    <t>Reduction!!</t>
    <phoneticPr fontId="1"/>
  </si>
  <si>
    <t>GJ/t-crude steel</t>
    <phoneticPr fontId="1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</si>
  <si>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>/t-crude steel</t>
    </r>
    <phoneticPr fontId="1"/>
  </si>
  <si>
    <t>GJ/t-crude steel</t>
    <phoneticPr fontId="1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</si>
  <si>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>/t-crude steel</t>
    </r>
    <phoneticPr fontId="1"/>
  </si>
  <si>
    <t>GJ/t-crude steel</t>
    <phoneticPr fontId="1"/>
  </si>
  <si>
    <t>* In case of Electricity Saving, please convert &lt;kWh&gt; to &lt;GJ&gt; as below</t>
    <phoneticPr fontId="8"/>
  </si>
  <si>
    <t>kWh/ton</t>
    <phoneticPr fontId="8"/>
  </si>
  <si>
    <t>GJ/t-crude steel</t>
    <phoneticPr fontId="8"/>
  </si>
  <si>
    <t xml:space="preserve">x </t>
    <phoneticPr fontId="8"/>
  </si>
  <si>
    <t>ISO14404-3 Calculation Sheet for Steel Plant with DRI+EAF (1st year)</t>
    <phoneticPr fontId="1"/>
  </si>
  <si>
    <t>Year of Assessment</t>
    <phoneticPr fontId="1"/>
  </si>
  <si>
    <t>yyyy</t>
    <phoneticPr fontId="1"/>
  </si>
  <si>
    <t>Crude Steel Production</t>
    <phoneticPr fontId="1"/>
  </si>
  <si>
    <t>t</t>
    <phoneticPr fontId="1"/>
  </si>
  <si>
    <t>Calculation results of energy consumption</t>
    <phoneticPr fontId="3"/>
  </si>
  <si>
    <t>Energy Consumption Source</t>
    <phoneticPr fontId="3"/>
  </si>
  <si>
    <t>Definition</t>
    <phoneticPr fontId="3"/>
  </si>
  <si>
    <t>Unit</t>
    <phoneticPr fontId="3"/>
  </si>
  <si>
    <t>Purchased
Procured</t>
    <phoneticPr fontId="3"/>
  </si>
  <si>
    <t>Sold
Delivered</t>
    <phoneticPr fontId="3"/>
  </si>
  <si>
    <t xml:space="preserve">Direct </t>
    <phoneticPr fontId="3"/>
  </si>
  <si>
    <t>Credit</t>
    <phoneticPr fontId="3"/>
  </si>
  <si>
    <t>GJ/Plant/y</t>
    <phoneticPr fontId="3"/>
  </si>
  <si>
    <t>Town gas</t>
    <phoneticPr fontId="1"/>
  </si>
  <si>
    <t>Liquid fuel</t>
    <phoneticPr fontId="3"/>
  </si>
  <si>
    <t>No. 4- No. 6 fuel oil defined by ASTM</t>
  </si>
  <si>
    <t>No. 2- No. 3 fuel oil defined by ASTM</t>
  </si>
  <si>
    <t>Solid fuel</t>
    <phoneticPr fontId="1"/>
  </si>
  <si>
    <t>EAF coal</t>
    <phoneticPr fontId="1"/>
  </si>
  <si>
    <t>devolatilized or coked carbon neutral materials. Ex.trees, plants</t>
    <phoneticPr fontId="3"/>
  </si>
  <si>
    <t>SR/DRI coal</t>
    <phoneticPr fontId="1"/>
  </si>
  <si>
    <t>EAF graphite electrodes</t>
    <phoneticPr fontId="1"/>
  </si>
  <si>
    <t>t</t>
    <phoneticPr fontId="1"/>
  </si>
  <si>
    <t xml:space="preserve"> MWh</t>
  </si>
  <si>
    <t>intermediate liquid iron products containing 3 % to 5 % by mass carbon produced by smelting iron ore with equipment such as blast furnace</t>
  </si>
  <si>
    <t>Cold iron</t>
    <phoneticPr fontId="1"/>
  </si>
  <si>
    <t>t</t>
  </si>
  <si>
    <t>N</t>
    <phoneticPr fontId="1"/>
  </si>
  <si>
    <t>other related emission sources such as plastics, scraps, desulfurization additives, graphite electrodes, alloys, fluxes for secondary metallurgy, dust, sludges, etc.</t>
  </si>
  <si>
    <t>Sub Total</t>
    <phoneticPr fontId="1"/>
  </si>
  <si>
    <t>Total Energy Consumption</t>
    <phoneticPr fontId="1"/>
  </si>
  <si>
    <t>GJ/y</t>
    <phoneticPr fontId="3"/>
  </si>
  <si>
    <t>Intensity</t>
    <phoneticPr fontId="1"/>
  </si>
  <si>
    <t>GJ/y/t-crude steel</t>
    <phoneticPr fontId="3"/>
  </si>
  <si>
    <t>N/A</t>
    <phoneticPr fontId="3"/>
  </si>
  <si>
    <t>LNG</t>
    <phoneticPr fontId="3"/>
  </si>
  <si>
    <t>Pig Iron</t>
    <phoneticPr fontId="3"/>
  </si>
  <si>
    <t>Iron ore</t>
    <phoneticPr fontId="3"/>
  </si>
  <si>
    <t>Ferro-manganese</t>
  </si>
  <si>
    <t>Ferro-silicon</t>
  </si>
  <si>
    <t>Silico-manganese</t>
  </si>
  <si>
    <t>Other imported/exported materials</t>
    <phoneticPr fontId="1"/>
  </si>
  <si>
    <t>Pellet</t>
    <phoneticPr fontId="3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</si>
  <si>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</t>
    </r>
    <phoneticPr fontId="1"/>
  </si>
  <si>
    <r>
      <t>Direct emission factor (Kt,d,CO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</si>
  <si>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Upstream emission factor (Kt,u,CO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</si>
  <si>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Credit emission factor (Kt,c,CO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</si>
  <si>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/unit</t>
    </r>
    <phoneticPr fontId="3"/>
  </si>
  <si>
    <r>
      <t>10</t>
    </r>
    <r>
      <rPr>
        <vertAlign val="superscript"/>
        <sz val="11"/>
        <color theme="1"/>
        <rFont val="Arial"/>
        <family val="2"/>
      </rPr>
      <t>3a</t>
    </r>
    <r>
      <rPr>
        <sz val="11"/>
        <color theme="1"/>
        <rFont val="Arial"/>
        <family val="2"/>
      </rPr>
      <t xml:space="preserve"> 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(stp </t>
    </r>
    <r>
      <rPr>
        <vertAlign val="superscript"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>)</t>
    </r>
    <phoneticPr fontId="3"/>
  </si>
  <si>
    <r>
      <t>10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(stp)</t>
    </r>
    <phoneticPr fontId="3"/>
  </si>
  <si>
    <r>
      <t>m</t>
    </r>
    <r>
      <rPr>
        <vertAlign val="superscript"/>
        <sz val="11"/>
        <color theme="1"/>
        <rFont val="Arial"/>
        <family val="2"/>
      </rPr>
      <t>3</t>
    </r>
    <phoneticPr fontId="3"/>
  </si>
  <si>
    <r>
      <t>calcium carbonate, CaCO</t>
    </r>
    <r>
      <rPr>
        <vertAlign val="subscript"/>
        <sz val="11"/>
        <color theme="1"/>
        <rFont val="Arial"/>
        <family val="2"/>
      </rPr>
      <t>3</t>
    </r>
  </si>
  <si>
    <r>
      <t>calcium magnesium carbonate, CaMg(CO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  <r>
      <rPr>
        <vertAlign val="subscript"/>
        <sz val="11"/>
        <color theme="1"/>
        <rFont val="Arial"/>
        <family val="2"/>
      </rPr>
      <t>2</t>
    </r>
  </si>
  <si>
    <r>
      <t>CaMgO</t>
    </r>
    <r>
      <rPr>
        <vertAlign val="subscript"/>
        <sz val="11"/>
        <color theme="1"/>
        <rFont val="Arial"/>
        <family val="2"/>
      </rPr>
      <t>2</t>
    </r>
  </si>
  <si>
    <r>
      <t>N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. inert gas separated from air at oxygen plant, imported from outside the boundary or exported to outside the boundary</t>
    </r>
    <phoneticPr fontId="3"/>
  </si>
  <si>
    <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. gas separated from air at oxygen plant, imported from outside the boundary or exported to outside the boundary</t>
    </r>
    <phoneticPr fontId="3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</si>
  <si>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for internal/external use</t>
    </r>
    <phoneticPr fontId="3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</si>
  <si>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exported to outside the boundary</t>
    </r>
  </si>
  <si>
    <r>
      <t>Calculation results of 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emission</t>
    </r>
    <phoneticPr fontId="3"/>
  </si>
  <si>
    <r>
      <t>t-CO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/Plant/y</t>
    </r>
    <phoneticPr fontId="3"/>
  </si>
  <si>
    <r>
      <t>10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(stp)</t>
    </r>
    <phoneticPr fontId="3"/>
  </si>
  <si>
    <r>
      <t>m</t>
    </r>
    <r>
      <rPr>
        <vertAlign val="superscript"/>
        <sz val="14"/>
        <color theme="1"/>
        <rFont val="Arial"/>
        <family val="2"/>
      </rPr>
      <t>3</t>
    </r>
    <phoneticPr fontId="3"/>
  </si>
  <si>
    <r>
      <t>Total CO</t>
    </r>
    <r>
      <rPr>
        <vertAlign val="sub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Emission</t>
    </r>
    <phoneticPr fontId="1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</si>
  <si>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/y</t>
    </r>
    <phoneticPr fontId="3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</si>
  <si>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/y/t-crude steel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</si>
</sst>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;[Red]\-#,##0.000"/>
    <numFmt numFmtId="177" formatCode="0.000"/>
    <numFmt numFmtId="178" formatCode="#,##0.0;[Red]\-#,##0.0"/>
    <numFmt numFmtId="179" formatCode="0.000_ "/>
  </numFmts>
  <fonts count="21" x14ac:knownFonts="1">
    <font>
      <sz val="11"/>
      <color theme="1"/>
      <name val="Arial"/>
      <family val="2"/>
    </font>
    <font>
      <sz val="6"/>
      <name val="Arial"/>
      <family val="2"/>
    </font>
    <font>
      <sz val="14"/>
      <color indexed="8"/>
      <name val="Arial"/>
      <family val="2"/>
    </font>
    <font>
      <sz val="6"/>
      <name val="ＭＳ Ｐゴシック"/>
      <family val="3"/>
      <charset val="128"/>
    </font>
    <font>
      <vertAlign val="subscript"/>
      <sz val="11"/>
      <color indexed="8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u/>
      <sz val="20"/>
      <color theme="1"/>
      <name val="Arial"/>
      <family val="2"/>
    </font>
    <font>
      <b/>
      <sz val="16"/>
      <color rgb="FFFF0000"/>
      <name val="Arial"/>
      <family val="2"/>
    </font>
    <font>
      <b/>
      <u/>
      <sz val="18"/>
      <color theme="1"/>
      <name val="Arial"/>
      <family val="2"/>
    </font>
    <font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4"/>
      <color theme="1"/>
      <name val="Arial"/>
      <family val="2"/>
    </font>
    <font>
      <vertAlign val="subscript"/>
      <sz val="14"/>
      <color theme="1"/>
      <name val="Arial"/>
      <family val="2"/>
    </font>
    <font>
      <vertAlign val="superscript"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7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10" fontId="9" fillId="4" borderId="0" xfId="1" applyNumberFormat="1" applyFont="1" applyFill="1" applyBorder="1">
      <alignment vertical="center"/>
    </xf>
    <xf numFmtId="2" fontId="0" fillId="5" borderId="9" xfId="0" applyNumberFormat="1" applyFill="1" applyBorder="1" applyAlignment="1">
      <alignment horizontal="right" vertical="center" shrinkToFit="1"/>
    </xf>
    <xf numFmtId="40" fontId="9" fillId="5" borderId="9" xfId="3" applyNumberFormat="1" applyFont="1" applyFill="1" applyBorder="1" applyAlignment="1">
      <alignment horizontal="right" vertical="center" shrinkToFit="1"/>
    </xf>
    <xf numFmtId="40" fontId="9" fillId="3" borderId="10" xfId="3" applyNumberFormat="1" applyFont="1" applyFill="1" applyBorder="1" applyAlignment="1">
      <alignment horizontal="right" vertical="center" shrinkToFit="1"/>
    </xf>
    <xf numFmtId="178" fontId="9" fillId="5" borderId="9" xfId="3" applyNumberFormat="1" applyFont="1" applyFill="1" applyBorder="1" applyAlignment="1">
      <alignment horizontal="right" vertical="center" shrinkToFit="1"/>
    </xf>
    <xf numFmtId="10" fontId="9" fillId="0" borderId="0" xfId="1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0" fillId="3" borderId="10" xfId="0" applyFill="1" applyBorder="1">
      <alignment vertical="center"/>
    </xf>
    <xf numFmtId="0" fontId="0" fillId="2" borderId="7" xfId="0" applyFill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center" shrinkToFit="1"/>
    </xf>
    <xf numFmtId="0" fontId="9" fillId="0" borderId="0" xfId="9" applyFont="1">
      <alignment vertical="center"/>
    </xf>
    <xf numFmtId="0" fontId="14" fillId="0" borderId="0" xfId="9" applyFont="1">
      <alignment vertical="center"/>
    </xf>
    <xf numFmtId="0" fontId="15" fillId="0" borderId="0" xfId="9" applyFont="1">
      <alignment vertical="center"/>
    </xf>
    <xf numFmtId="0" fontId="9" fillId="3" borderId="0" xfId="9" applyFont="1" applyFill="1" applyAlignment="1">
      <alignment horizontal="center" vertical="center"/>
    </xf>
    <xf numFmtId="0" fontId="9" fillId="0" borderId="12" xfId="9" applyFont="1" applyBorder="1" applyAlignment="1">
      <alignment horizontal="center" vertical="center"/>
    </xf>
    <xf numFmtId="0" fontId="9" fillId="0" borderId="13" xfId="9" applyFont="1" applyBorder="1" applyAlignment="1">
      <alignment horizontal="center" vertical="center"/>
    </xf>
    <xf numFmtId="0" fontId="9" fillId="0" borderId="14" xfId="9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vertical="center" shrinkToFit="1"/>
    </xf>
    <xf numFmtId="0" fontId="0" fillId="0" borderId="10" xfId="0" applyFont="1" applyBorder="1" applyAlignment="1">
      <alignment vertical="center" wrapText="1"/>
    </xf>
    <xf numFmtId="0" fontId="0" fillId="0" borderId="15" xfId="0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shrinkToFit="1"/>
    </xf>
    <xf numFmtId="0" fontId="0" fillId="0" borderId="15" xfId="0" applyFont="1" applyBorder="1" applyAlignment="1">
      <alignment vertical="center" wrapText="1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center" vertical="center" shrinkToFit="1"/>
    </xf>
    <xf numFmtId="176" fontId="18" fillId="0" borderId="10" xfId="3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77" fontId="18" fillId="0" borderId="10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 shrinkToFit="1"/>
    </xf>
    <xf numFmtId="0" fontId="0" fillId="0" borderId="10" xfId="9" applyFont="1" applyBorder="1" applyAlignment="1">
      <alignment vertical="center" shrinkToFit="1"/>
    </xf>
    <xf numFmtId="0" fontId="0" fillId="0" borderId="10" xfId="9" applyFont="1" applyBorder="1" applyAlignment="1">
      <alignment horizontal="justify" vertical="center" wrapText="1"/>
    </xf>
    <xf numFmtId="0" fontId="0" fillId="0" borderId="10" xfId="9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6" xfId="0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179" fontId="18" fillId="0" borderId="10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 shrinkToFit="1"/>
    </xf>
    <xf numFmtId="0" fontId="18" fillId="5" borderId="10" xfId="0" applyFont="1" applyFill="1" applyBorder="1" applyAlignment="1">
      <alignment horizontal="center" vertical="center"/>
    </xf>
    <xf numFmtId="177" fontId="18" fillId="5" borderId="10" xfId="0" applyNumberFormat="1" applyFont="1" applyFill="1" applyBorder="1" applyAlignment="1">
      <alignment horizontal="center" vertical="center"/>
    </xf>
    <xf numFmtId="177" fontId="18" fillId="0" borderId="10" xfId="0" applyNumberFormat="1" applyFont="1" applyBorder="1" applyAlignment="1">
      <alignment vertical="center" wrapText="1"/>
    </xf>
    <xf numFmtId="0" fontId="18" fillId="0" borderId="10" xfId="9" applyFont="1" applyBorder="1" applyAlignment="1">
      <alignment horizontal="center" vertical="center"/>
    </xf>
    <xf numFmtId="0" fontId="18" fillId="0" borderId="12" xfId="9" applyFont="1" applyBorder="1" applyAlignment="1">
      <alignment horizontal="center" vertical="center"/>
    </xf>
    <xf numFmtId="0" fontId="18" fillId="0" borderId="13" xfId="9" applyFont="1" applyBorder="1" applyAlignment="1">
      <alignment horizontal="center" vertical="center"/>
    </xf>
    <xf numFmtId="0" fontId="18" fillId="0" borderId="14" xfId="9" applyFont="1" applyBorder="1" applyAlignment="1">
      <alignment horizontal="center" vertical="center"/>
    </xf>
    <xf numFmtId="0" fontId="18" fillId="0" borderId="10" xfId="9" applyFont="1" applyBorder="1" applyAlignment="1">
      <alignment vertical="center" shrinkToFit="1"/>
    </xf>
    <xf numFmtId="0" fontId="18" fillId="0" borderId="10" xfId="9" applyFont="1" applyBorder="1" applyAlignment="1">
      <alignment vertical="center" wrapText="1"/>
    </xf>
    <xf numFmtId="0" fontId="18" fillId="0" borderId="15" xfId="9" applyFont="1" applyBorder="1" applyAlignment="1">
      <alignment horizontal="center" vertical="center" shrinkToFit="1"/>
    </xf>
    <xf numFmtId="0" fontId="15" fillId="3" borderId="15" xfId="9" applyFont="1" applyFill="1" applyBorder="1" applyAlignment="1">
      <alignment horizontal="center" vertical="center" wrapText="1"/>
    </xf>
    <xf numFmtId="0" fontId="18" fillId="0" borderId="10" xfId="9" applyFont="1" applyBorder="1" applyAlignment="1">
      <alignment horizontal="center" vertical="center" wrapText="1"/>
    </xf>
    <xf numFmtId="0" fontId="18" fillId="0" borderId="11" xfId="9" applyFont="1" applyBorder="1" applyAlignment="1">
      <alignment horizontal="center" vertical="center" shrinkToFit="1"/>
    </xf>
    <xf numFmtId="0" fontId="15" fillId="3" borderId="11" xfId="9" applyFont="1" applyFill="1" applyBorder="1" applyAlignment="1">
      <alignment horizontal="center" vertical="center" wrapText="1"/>
    </xf>
    <xf numFmtId="38" fontId="18" fillId="0" borderId="10" xfId="5" applyFont="1" applyBorder="1" applyAlignment="1">
      <alignment horizontal="center" vertical="center"/>
    </xf>
    <xf numFmtId="0" fontId="18" fillId="0" borderId="15" xfId="9" applyFont="1" applyBorder="1" applyAlignment="1">
      <alignment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10" xfId="0" applyFont="1" applyBorder="1" applyAlignment="1">
      <alignment vertical="center" shrinkToFit="1"/>
    </xf>
    <xf numFmtId="0" fontId="9" fillId="0" borderId="10" xfId="9" applyFont="1" applyBorder="1" applyAlignment="1">
      <alignment horizontal="justify" vertical="center" wrapText="1"/>
    </xf>
    <xf numFmtId="0" fontId="18" fillId="0" borderId="10" xfId="9" applyFont="1" applyBorder="1" applyAlignment="1">
      <alignment horizontal="center" vertical="center" shrinkToFit="1"/>
    </xf>
    <xf numFmtId="38" fontId="18" fillId="3" borderId="11" xfId="5" quotePrefix="1" applyFont="1" applyFill="1" applyBorder="1" applyAlignment="1">
      <alignment horizontal="center" vertical="center" wrapText="1"/>
    </xf>
    <xf numFmtId="0" fontId="9" fillId="0" borderId="10" xfId="9" applyFont="1" applyBorder="1" applyAlignment="1">
      <alignment horizontal="right" vertical="center" shrinkToFit="1"/>
    </xf>
    <xf numFmtId="0" fontId="18" fillId="0" borderId="11" xfId="9" applyFont="1" applyBorder="1" applyAlignment="1">
      <alignment vertical="center" wrapText="1" shrinkToFit="1"/>
    </xf>
    <xf numFmtId="0" fontId="18" fillId="0" borderId="10" xfId="9" applyFont="1" applyBorder="1" applyAlignment="1">
      <alignment vertical="center" shrinkToFit="1"/>
    </xf>
    <xf numFmtId="0" fontId="18" fillId="0" borderId="10" xfId="9" applyFont="1" applyBorder="1" applyAlignment="1">
      <alignment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1" xfId="0" applyFont="1" applyBorder="1" applyAlignment="1">
      <alignment horizontal="center" vertical="center" wrapText="1" shrinkToFit="1"/>
    </xf>
    <xf numFmtId="0" fontId="18" fillId="0" borderId="15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8" fillId="0" borderId="11" xfId="9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vertical="center" wrapText="1" shrinkToFit="1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wrapText="1" shrinkToFit="1"/>
    </xf>
    <xf numFmtId="0" fontId="9" fillId="2" borderId="2" xfId="9" applyFont="1" applyFill="1" applyBorder="1" applyAlignment="1">
      <alignment horizontal="right" vertical="center" shrinkToFit="1"/>
    </xf>
    <xf numFmtId="40" fontId="9" fillId="2" borderId="0" xfId="9" applyNumberFormat="1" applyFont="1" applyFill="1" applyAlignment="1">
      <alignment horizontal="right" vertical="center" shrinkToFit="1"/>
    </xf>
  </cellXfs>
  <cellStyles count="13">
    <cellStyle name="パーセント" xfId="1" builtinId="5"/>
    <cellStyle name="パーセント 2" xfId="2"/>
    <cellStyle name="桁区切り" xfId="3" builtinId="6"/>
    <cellStyle name="桁区切り 2" xfId="4"/>
    <cellStyle name="桁区切り 2 2" xfId="5"/>
    <cellStyle name="標準" xfId="0" builtinId="0"/>
    <cellStyle name="標準 2" xfId="6"/>
    <cellStyle name="標準 2 2" xfId="7"/>
    <cellStyle name="標準 2 3" xfId="8"/>
    <cellStyle name="標準 2 4" xfId="9"/>
    <cellStyle name="標準 3" xfId="10"/>
    <cellStyle name="標準 3 2" xfId="11"/>
    <cellStyle name="標準 4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472327</xdr:colOff>
      <xdr:row>1</xdr:row>
      <xdr:rowOff>112056</xdr:rowOff>
    </xdr:from>
    <xdr:to>
      <xdr:col>18</xdr:col>
      <xdr:colOff>89646</xdr:colOff>
      <xdr:row>3</xdr:row>
      <xdr:rowOff>156264</xdr:rowOff>
    </xdr:to>
    <xdr:sp macro="" textlink="">
      <xdr:nvSpPr>
        <xdr:cNvPr id="6" name="AutoShape 30"/>
        <xdr:cNvSpPr>
          <a:spLocks noChangeArrowheads="1"/>
        </xdr:cNvSpPr>
      </xdr:nvSpPr>
      <xdr:spPr bwMode="gray">
        <a:xfrm>
          <a:off x="4764180" y="112056"/>
          <a:ext cx="4178113" cy="907679"/>
        </a:xfrm>
        <a:prstGeom prst="rightArrow">
          <a:avLst>
            <a:gd name="adj1" fmla="val 50000"/>
            <a:gd name="adj2" fmla="val 34583"/>
          </a:avLst>
        </a:prstGeom>
        <a:solidFill>
          <a:schemeClr val="accent5"/>
        </a:solidFill>
        <a:ln w="6350" algn="ctr">
          <a:solidFill>
            <a:schemeClr val="accent5"/>
          </a:solidFill>
          <a:miter lim="800000"/>
          <a:headEnd/>
          <a:tailEnd/>
        </a:ln>
      </xdr:spPr>
      <xdr:txBody>
        <a:bodyPr wrap="square" tIns="91440" bIns="9144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29768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859536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289304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719072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148840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578608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008376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438144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ctr" eaLnBrk="0" hangingPunct="0">
            <a:lnSpc>
              <a:spcPct val="106000"/>
            </a:lnSpc>
          </a:pPr>
          <a:r>
            <a:rPr kumimoji="0" lang="en-US" altLang="ja-JP" sz="1600"/>
            <a:t>Technology</a:t>
          </a:r>
          <a:r>
            <a:rPr kumimoji="0" lang="en-US" altLang="ja-JP" sz="1600" baseline="0"/>
            <a:t> Introduction</a:t>
          </a:r>
          <a:endParaRPr kumimoji="0" lang="ja-JP" altLang="en-US" sz="1600"/>
        </a:p>
      </xdr:txBody>
    </xdr:sp>
    <xdr:clientData/>
  </xdr:twoCellAnchor>
  <xdr:twoCellAnchor>
    <xdr:from>
      <xdr:col>17</xdr:col>
      <xdr:colOff>89648</xdr:colOff>
      <xdr:row>5</xdr:row>
      <xdr:rowOff>96819</xdr:rowOff>
    </xdr:from>
    <xdr:to>
      <xdr:col>19</xdr:col>
      <xdr:colOff>56030</xdr:colOff>
      <xdr:row>5</xdr:row>
      <xdr:rowOff>197642</xdr:rowOff>
    </xdr:to>
    <xdr:sp macro="" textlink="">
      <xdr:nvSpPr>
        <xdr:cNvPr id="2" name="正方形/長方形 1"/>
        <xdr:cNvSpPr/>
      </xdr:nvSpPr>
      <xdr:spPr>
        <a:xfrm>
          <a:off x="9502589" y="1647265"/>
          <a:ext cx="549088" cy="123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62753</xdr:colOff>
      <xdr:row>5</xdr:row>
      <xdr:rowOff>200361</xdr:rowOff>
    </xdr:from>
    <xdr:to>
      <xdr:col>10</xdr:col>
      <xdr:colOff>36869</xdr:colOff>
      <xdr:row>6</xdr:row>
      <xdr:rowOff>103440</xdr:rowOff>
    </xdr:to>
    <xdr:sp macro="" textlink="">
      <xdr:nvSpPr>
        <xdr:cNvPr id="4" name="正方形/長方形 3"/>
        <xdr:cNvSpPr/>
      </xdr:nvSpPr>
      <xdr:spPr>
        <a:xfrm>
          <a:off x="4556312" y="1766047"/>
          <a:ext cx="549088" cy="123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85166</xdr:colOff>
      <xdr:row>6</xdr:row>
      <xdr:rowOff>51547</xdr:rowOff>
    </xdr:from>
    <xdr:to>
      <xdr:col>19</xdr:col>
      <xdr:colOff>51548</xdr:colOff>
      <xdr:row>6</xdr:row>
      <xdr:rowOff>174812</xdr:rowOff>
    </xdr:to>
    <xdr:sp macro="" textlink="">
      <xdr:nvSpPr>
        <xdr:cNvPr id="5" name="正方形/長方形 4"/>
        <xdr:cNvSpPr/>
      </xdr:nvSpPr>
      <xdr:spPr>
        <a:xfrm>
          <a:off x="9498107" y="1844488"/>
          <a:ext cx="549088" cy="123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246529</xdr:colOff>
      <xdr:row>11</xdr:row>
      <xdr:rowOff>93233</xdr:rowOff>
    </xdr:from>
    <xdr:to>
      <xdr:col>12</xdr:col>
      <xdr:colOff>123265</xdr:colOff>
      <xdr:row>13</xdr:row>
      <xdr:rowOff>138057</xdr:rowOff>
    </xdr:to>
    <xdr:sp macro="" textlink="">
      <xdr:nvSpPr>
        <xdr:cNvPr id="3" name="上矢印 2"/>
        <xdr:cNvSpPr/>
      </xdr:nvSpPr>
      <xdr:spPr>
        <a:xfrm>
          <a:off x="5434853" y="2891118"/>
          <a:ext cx="560294" cy="403412"/>
        </a:xfrm>
        <a:prstGeom prst="upArrow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474233</xdr:colOff>
      <xdr:row>9</xdr:row>
      <xdr:rowOff>56029</xdr:rowOff>
    </xdr:from>
    <xdr:to>
      <xdr:col>23</xdr:col>
      <xdr:colOff>264898</xdr:colOff>
      <xdr:row>13</xdr:row>
      <xdr:rowOff>149178</xdr:rowOff>
    </xdr:to>
    <xdr:sp macro="" textlink="">
      <xdr:nvSpPr>
        <xdr:cNvPr id="7" name="爆発 2 6"/>
        <xdr:cNvSpPr/>
      </xdr:nvSpPr>
      <xdr:spPr>
        <a:xfrm>
          <a:off x="11273118" y="2431676"/>
          <a:ext cx="1367118" cy="874059"/>
        </a:xfrm>
        <a:prstGeom prst="irregularSeal2">
          <a:avLst/>
        </a:prstGeom>
        <a:solidFill>
          <a:srgbClr val="FFC000">
            <a:alpha val="25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469751</xdr:colOff>
      <xdr:row>9</xdr:row>
      <xdr:rowOff>62754</xdr:rowOff>
    </xdr:from>
    <xdr:to>
      <xdr:col>27</xdr:col>
      <xdr:colOff>167192</xdr:colOff>
      <xdr:row>13</xdr:row>
      <xdr:rowOff>163607</xdr:rowOff>
    </xdr:to>
    <xdr:sp macro="" textlink="">
      <xdr:nvSpPr>
        <xdr:cNvPr id="8" name="爆発 2 7"/>
        <xdr:cNvSpPr/>
      </xdr:nvSpPr>
      <xdr:spPr>
        <a:xfrm>
          <a:off x="13521018" y="2438401"/>
          <a:ext cx="1367118" cy="874059"/>
        </a:xfrm>
        <a:prstGeom prst="irregularSeal2">
          <a:avLst/>
        </a:prstGeom>
        <a:solidFill>
          <a:srgbClr val="FFC000">
            <a:alpha val="25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582706</xdr:colOff>
      <xdr:row>15</xdr:row>
      <xdr:rowOff>104439</xdr:rowOff>
    </xdr:from>
    <xdr:to>
      <xdr:col>14</xdr:col>
      <xdr:colOff>392206</xdr:colOff>
      <xdr:row>15</xdr:row>
      <xdr:rowOff>104439</xdr:rowOff>
    </xdr:to>
    <xdr:cxnSp macro="">
      <xdr:nvCxnSpPr>
        <xdr:cNvPr id="10" name="直線矢印コネクタ 9"/>
        <xdr:cNvCxnSpPr/>
      </xdr:nvCxnSpPr>
      <xdr:spPr>
        <a:xfrm>
          <a:off x="7107331" y="3636309"/>
          <a:ext cx="6953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Tohmatsu Proposal template20140601">
      <a:dk1>
        <a:sysClr val="windowText" lastClr="000000"/>
      </a:dk1>
      <a:lt1>
        <a:sysClr val="window" lastClr="FFFFFF"/>
      </a:lt1>
      <a:dk2>
        <a:srgbClr val="313131"/>
      </a:dk2>
      <a:lt2>
        <a:srgbClr val="FFFFFF"/>
      </a:lt2>
      <a:accent1>
        <a:srgbClr val="002776"/>
      </a:accent1>
      <a:accent2>
        <a:srgbClr val="81BC00"/>
      </a:accent2>
      <a:accent3>
        <a:srgbClr val="00A1DE"/>
      </a:accent3>
      <a:accent4>
        <a:srgbClr val="3C8A2E"/>
      </a:accent4>
      <a:accent5>
        <a:srgbClr val="72C7E7"/>
      </a:accent5>
      <a:accent6>
        <a:srgbClr val="BDD203"/>
      </a:accent6>
      <a:hlink>
        <a:srgbClr val="00A1DE"/>
      </a:hlink>
      <a:folHlink>
        <a:srgbClr val="72C7E7"/>
      </a:folHlink>
    </a:clrScheme>
    <a:fontScheme name="ユーザー定義 9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N45"/>
  <sheetViews>
    <sheetView tabSelected="1" zoomScale="50" zoomScaleNormal="50" workbookViewId="0">
      <selection sqref="A1:XFD1048576"/>
    </sheetView>
  </sheetViews>
  <sheetFormatPr defaultColWidth="9" defaultRowHeight="14.25" x14ac:dyDescent="0.2"/>
  <cols>
    <col min="1" max="1" width="3.125" style="54" customWidth="1"/>
    <col min="2" max="2" width="10.875" style="54" customWidth="1"/>
    <col min="3" max="3" width="4.625" style="54" customWidth="1"/>
    <col min="4" max="4" width="21.625" style="54" customWidth="1"/>
    <col min="5" max="5" width="0" style="54" hidden="1" customWidth="1"/>
    <col min="6" max="6" width="12.625" style="54" customWidth="1"/>
    <col min="7" max="8" width="11.875" style="54" customWidth="1"/>
    <col min="9" max="14" width="17.625" style="54" customWidth="1"/>
    <col min="15" max="16384" width="9" style="54"/>
  </cols>
  <sheetData>
    <row r="1" spans="2:14" ht="30.75" customHeight="1" x14ac:dyDescent="0.2">
      <c r="B1" s="55" t="s">
        <v>86</v>
      </c>
    </row>
    <row r="2" spans="2:14" ht="30.75" customHeight="1" x14ac:dyDescent="0.2">
      <c r="B2" s="56" t="s">
        <v>87</v>
      </c>
      <c r="F2" s="57"/>
      <c r="G2" s="56" t="s">
        <v>88</v>
      </c>
    </row>
    <row r="3" spans="2:14" ht="24.75" customHeight="1" x14ac:dyDescent="0.2">
      <c r="B3" s="56" t="s">
        <v>89</v>
      </c>
      <c r="F3" s="57"/>
      <c r="G3" s="56" t="s">
        <v>90</v>
      </c>
    </row>
    <row r="4" spans="2:14" ht="21" x14ac:dyDescent="0.2">
      <c r="I4" s="91" t="s">
        <v>91</v>
      </c>
      <c r="J4" s="91"/>
      <c r="K4" s="91"/>
      <c r="L4" s="92" t="s">
        <v>145</v>
      </c>
      <c r="M4" s="93"/>
      <c r="N4" s="94"/>
    </row>
    <row r="5" spans="2:14" ht="18" x14ac:dyDescent="0.2">
      <c r="B5" s="95" t="s">
        <v>92</v>
      </c>
      <c r="C5" s="95"/>
      <c r="D5" s="95"/>
      <c r="E5" s="96" t="s">
        <v>93</v>
      </c>
      <c r="F5" s="97" t="s">
        <v>94</v>
      </c>
      <c r="G5" s="98" t="s">
        <v>95</v>
      </c>
      <c r="H5" s="98" t="s">
        <v>96</v>
      </c>
      <c r="I5" s="99" t="s">
        <v>97</v>
      </c>
      <c r="J5" s="99" t="s">
        <v>0</v>
      </c>
      <c r="K5" s="99" t="s">
        <v>98</v>
      </c>
      <c r="L5" s="99" t="s">
        <v>97</v>
      </c>
      <c r="M5" s="99" t="s">
        <v>0</v>
      </c>
      <c r="N5" s="99" t="s">
        <v>98</v>
      </c>
    </row>
    <row r="6" spans="2:14" ht="21" x14ac:dyDescent="0.2">
      <c r="B6" s="95"/>
      <c r="C6" s="95"/>
      <c r="D6" s="95"/>
      <c r="E6" s="96"/>
      <c r="F6" s="100"/>
      <c r="G6" s="101"/>
      <c r="H6" s="101"/>
      <c r="I6" s="102" t="s">
        <v>99</v>
      </c>
      <c r="J6" s="102"/>
      <c r="K6" s="102"/>
      <c r="L6" s="102" t="s">
        <v>146</v>
      </c>
      <c r="M6" s="102"/>
      <c r="N6" s="102"/>
    </row>
    <row r="7" spans="2:14" ht="27" customHeight="1" x14ac:dyDescent="0.2">
      <c r="B7" s="103" t="s">
        <v>1</v>
      </c>
      <c r="C7" s="104">
        <v>1</v>
      </c>
      <c r="D7" s="105" t="s">
        <v>2</v>
      </c>
      <c r="E7" s="106" t="s">
        <v>3</v>
      </c>
      <c r="F7" s="107" t="s">
        <v>147</v>
      </c>
      <c r="G7" s="108"/>
      <c r="H7" s="108"/>
      <c r="I7" s="109">
        <f>IFERROR($G7*Factor!G5, "-")</f>
        <v>0</v>
      </c>
      <c r="J7" s="109" t="str">
        <f>IFERROR($G7*Factor!H5, "-")</f>
        <v>-</v>
      </c>
      <c r="K7" s="109">
        <f>IFERROR($H7*Factor!I5, "-")</f>
        <v>0</v>
      </c>
      <c r="L7" s="109">
        <f>IFERROR($G7*Factor!J5, "-")</f>
        <v>0</v>
      </c>
      <c r="M7" s="109" t="str">
        <f>IFERROR($G7*Factor!K5, "-")</f>
        <v>-</v>
      </c>
      <c r="N7" s="109">
        <f>IFERROR($H7*Factor!L5, "-")</f>
        <v>0</v>
      </c>
    </row>
    <row r="8" spans="2:14" ht="27" customHeight="1" x14ac:dyDescent="0.2">
      <c r="B8" s="110"/>
      <c r="C8" s="104">
        <v>2</v>
      </c>
      <c r="D8" s="111" t="s">
        <v>100</v>
      </c>
      <c r="E8" s="106"/>
      <c r="F8" s="107" t="s">
        <v>147</v>
      </c>
      <c r="G8" s="108"/>
      <c r="H8" s="108"/>
      <c r="I8" s="109">
        <f>IFERROR($G8*Factor!G6, "-")</f>
        <v>0</v>
      </c>
      <c r="J8" s="109" t="str">
        <f>IFERROR($G8*Factor!H6, "-")</f>
        <v>-</v>
      </c>
      <c r="K8" s="109">
        <f>IFERROR($H8*Factor!I6, "-")</f>
        <v>0</v>
      </c>
      <c r="L8" s="109">
        <f>IFERROR($G8*Factor!J6, "-")</f>
        <v>0</v>
      </c>
      <c r="M8" s="109" t="str">
        <f>IFERROR($G8*Factor!K6, "-")</f>
        <v>-</v>
      </c>
      <c r="N8" s="109">
        <f>IFERROR($H8*Factor!L6, "-")</f>
        <v>0</v>
      </c>
    </row>
    <row r="9" spans="2:14" ht="27" customHeight="1" x14ac:dyDescent="0.2">
      <c r="B9" s="112" t="s">
        <v>101</v>
      </c>
      <c r="C9" s="104">
        <v>3</v>
      </c>
      <c r="D9" s="105" t="s">
        <v>4</v>
      </c>
      <c r="E9" s="106" t="s">
        <v>102</v>
      </c>
      <c r="F9" s="107" t="s">
        <v>148</v>
      </c>
      <c r="G9" s="108"/>
      <c r="H9" s="108"/>
      <c r="I9" s="109">
        <f>IFERROR($G9*Factor!G7, "-")</f>
        <v>0</v>
      </c>
      <c r="J9" s="109" t="str">
        <f>IFERROR($G9*Factor!H7, "-")</f>
        <v>-</v>
      </c>
      <c r="K9" s="109">
        <f>IFERROR($H9*Factor!I7, "-")</f>
        <v>0</v>
      </c>
      <c r="L9" s="109">
        <f>IFERROR($G9*Factor!J7, "-")</f>
        <v>0</v>
      </c>
      <c r="M9" s="109" t="str">
        <f>IFERROR($G9*Factor!K7, "-")</f>
        <v>-</v>
      </c>
      <c r="N9" s="109">
        <f>IFERROR($H9*Factor!L7, "-")</f>
        <v>0</v>
      </c>
    </row>
    <row r="10" spans="2:14" ht="27" customHeight="1" x14ac:dyDescent="0.2">
      <c r="B10" s="112"/>
      <c r="C10" s="104">
        <v>4</v>
      </c>
      <c r="D10" s="105" t="s">
        <v>5</v>
      </c>
      <c r="E10" s="106" t="s">
        <v>103</v>
      </c>
      <c r="F10" s="107" t="s">
        <v>148</v>
      </c>
      <c r="G10" s="108"/>
      <c r="H10" s="108"/>
      <c r="I10" s="109">
        <f>IFERROR($G10*Factor!G8, "-")</f>
        <v>0</v>
      </c>
      <c r="J10" s="109" t="str">
        <f>IFERROR($G10*Factor!H8, "-")</f>
        <v>-</v>
      </c>
      <c r="K10" s="109">
        <f>IFERROR($H10*Factor!I8, "-")</f>
        <v>0</v>
      </c>
      <c r="L10" s="109">
        <f>IFERROR($G10*Factor!J8, "-")</f>
        <v>0</v>
      </c>
      <c r="M10" s="109" t="str">
        <f>IFERROR($G10*Factor!K8, "-")</f>
        <v>-</v>
      </c>
      <c r="N10" s="109">
        <f>IFERROR($H10*Factor!L8, "-")</f>
        <v>0</v>
      </c>
    </row>
    <row r="11" spans="2:14" ht="27" customHeight="1" x14ac:dyDescent="0.2">
      <c r="B11" s="112"/>
      <c r="C11" s="104">
        <v>5</v>
      </c>
      <c r="D11" s="105" t="s">
        <v>6</v>
      </c>
      <c r="E11" s="106" t="s">
        <v>7</v>
      </c>
      <c r="F11" s="107" t="s">
        <v>148</v>
      </c>
      <c r="G11" s="108"/>
      <c r="H11" s="108"/>
      <c r="I11" s="109">
        <f>IFERROR($G11*Factor!G9, "-")</f>
        <v>0</v>
      </c>
      <c r="J11" s="109" t="str">
        <f>IFERROR($G11*Factor!H9, "-")</f>
        <v>-</v>
      </c>
      <c r="K11" s="109">
        <f>IFERROR($H11*Factor!I9, "-")</f>
        <v>0</v>
      </c>
      <c r="L11" s="109">
        <f>IFERROR($G11*Factor!J9, "-")</f>
        <v>0</v>
      </c>
      <c r="M11" s="109" t="str">
        <f>IFERROR($G11*Factor!K9, "-")</f>
        <v>-</v>
      </c>
      <c r="N11" s="109">
        <f>IFERROR($H11*Factor!L9, "-")</f>
        <v>0</v>
      </c>
    </row>
    <row r="12" spans="2:14" ht="27" customHeight="1" x14ac:dyDescent="0.2">
      <c r="B12" s="112"/>
      <c r="C12" s="104">
        <v>6</v>
      </c>
      <c r="D12" s="105" t="s">
        <v>8</v>
      </c>
      <c r="E12" s="106" t="s">
        <v>9</v>
      </c>
      <c r="F12" s="107" t="s">
        <v>10</v>
      </c>
      <c r="G12" s="108"/>
      <c r="H12" s="108"/>
      <c r="I12" s="109">
        <f>IFERROR($G12*Factor!G10, "-")</f>
        <v>0</v>
      </c>
      <c r="J12" s="109" t="str">
        <f>IFERROR($G12*Factor!H10, "-")</f>
        <v>-</v>
      </c>
      <c r="K12" s="109">
        <f>IFERROR($H12*Factor!I10, "-")</f>
        <v>0</v>
      </c>
      <c r="L12" s="109">
        <f>IFERROR($G12*Factor!J10, "-")</f>
        <v>0</v>
      </c>
      <c r="M12" s="109" t="str">
        <f>IFERROR($G12*Factor!K10, "-")</f>
        <v>-</v>
      </c>
      <c r="N12" s="109">
        <f>IFERROR($H12*Factor!L10, "-")</f>
        <v>0</v>
      </c>
    </row>
    <row r="13" spans="2:14" ht="27" customHeight="1" x14ac:dyDescent="0.2">
      <c r="B13" s="112"/>
      <c r="C13" s="104">
        <v>7</v>
      </c>
      <c r="D13" s="105" t="s">
        <v>122</v>
      </c>
      <c r="E13" s="106" t="s">
        <v>9</v>
      </c>
      <c r="F13" s="107" t="s">
        <v>147</v>
      </c>
      <c r="G13" s="108"/>
      <c r="H13" s="108"/>
      <c r="I13" s="109">
        <f>IFERROR($G13*Factor!G11, "-")</f>
        <v>0</v>
      </c>
      <c r="J13" s="109" t="str">
        <f>IFERROR($G13*Factor!H11, "-")</f>
        <v>-</v>
      </c>
      <c r="K13" s="109">
        <f>IFERROR($H13*Factor!I11, "-")</f>
        <v>0</v>
      </c>
      <c r="L13" s="109">
        <f>IFERROR($G13*Factor!J11, "-")</f>
        <v>0</v>
      </c>
      <c r="M13" s="109" t="str">
        <f>IFERROR($G13*Factor!K11, "-")</f>
        <v>-</v>
      </c>
      <c r="N13" s="109">
        <f>IFERROR($H13*Factor!L11, "-")</f>
        <v>0</v>
      </c>
    </row>
    <row r="14" spans="2:14" ht="27" customHeight="1" x14ac:dyDescent="0.2">
      <c r="B14" s="113" t="s">
        <v>104</v>
      </c>
      <c r="C14" s="104">
        <v>8</v>
      </c>
      <c r="D14" s="105" t="s">
        <v>105</v>
      </c>
      <c r="E14" s="114"/>
      <c r="F14" s="115" t="s">
        <v>11</v>
      </c>
      <c r="G14" s="108"/>
      <c r="H14" s="108"/>
      <c r="I14" s="109">
        <f>IFERROR($G14*Factor!G12, "-")</f>
        <v>0</v>
      </c>
      <c r="J14" s="109" t="str">
        <f>IFERROR($G14*Factor!H12, "-")</f>
        <v>-</v>
      </c>
      <c r="K14" s="109">
        <f>IFERROR($H14*Factor!I12, "-")</f>
        <v>0</v>
      </c>
      <c r="L14" s="109">
        <f>IFERROR($G14*Factor!J12, "-")</f>
        <v>0</v>
      </c>
      <c r="M14" s="109" t="str">
        <f>IFERROR($G14*Factor!K12, "-")</f>
        <v>-</v>
      </c>
      <c r="N14" s="109">
        <f>IFERROR($H14*Factor!L12, "-")</f>
        <v>0</v>
      </c>
    </row>
    <row r="15" spans="2:14" ht="27" customHeight="1" x14ac:dyDescent="0.2">
      <c r="B15" s="116"/>
      <c r="C15" s="104">
        <v>9</v>
      </c>
      <c r="D15" s="105" t="s">
        <v>12</v>
      </c>
      <c r="E15" s="106" t="s">
        <v>13</v>
      </c>
      <c r="F15" s="107" t="s">
        <v>11</v>
      </c>
      <c r="G15" s="108"/>
      <c r="H15" s="108"/>
      <c r="I15" s="109">
        <f>IFERROR($G15*Factor!G13, "-")</f>
        <v>0</v>
      </c>
      <c r="J15" s="109" t="str">
        <f>IFERROR($G15*Factor!H13, "-")</f>
        <v>-</v>
      </c>
      <c r="K15" s="109">
        <f>IFERROR($H15*Factor!I13, "-")</f>
        <v>0</v>
      </c>
      <c r="L15" s="109">
        <f>IFERROR($G15*Factor!J13, "-")</f>
        <v>0</v>
      </c>
      <c r="M15" s="109" t="str">
        <f>IFERROR($G15*Factor!K13, "-")</f>
        <v>-</v>
      </c>
      <c r="N15" s="109">
        <f>IFERROR($H15*Factor!L13, "-")</f>
        <v>0</v>
      </c>
    </row>
    <row r="16" spans="2:14" ht="27" customHeight="1" x14ac:dyDescent="0.2">
      <c r="B16" s="116"/>
      <c r="C16" s="104">
        <v>10</v>
      </c>
      <c r="D16" s="105" t="s">
        <v>14</v>
      </c>
      <c r="E16" s="106" t="s">
        <v>15</v>
      </c>
      <c r="F16" s="107" t="s">
        <v>11</v>
      </c>
      <c r="G16" s="108"/>
      <c r="H16" s="108"/>
      <c r="I16" s="109">
        <f>IFERROR($G16*Factor!G14, "-")</f>
        <v>0</v>
      </c>
      <c r="J16" s="109" t="str">
        <f>IFERROR($G16*Factor!H14, "-")</f>
        <v>-</v>
      </c>
      <c r="K16" s="109">
        <f>IFERROR($H16*Factor!I14, "-")</f>
        <v>0</v>
      </c>
      <c r="L16" s="109">
        <f>IFERROR($G16*Factor!J14, "-")</f>
        <v>0</v>
      </c>
      <c r="M16" s="109" t="str">
        <f>IFERROR($G16*Factor!K14, "-")</f>
        <v>-</v>
      </c>
      <c r="N16" s="109">
        <f>IFERROR($H16*Factor!L14, "-")</f>
        <v>0</v>
      </c>
    </row>
    <row r="17" spans="2:14" ht="27" customHeight="1" x14ac:dyDescent="0.2">
      <c r="B17" s="116"/>
      <c r="C17" s="104">
        <v>11</v>
      </c>
      <c r="D17" s="105" t="s">
        <v>16</v>
      </c>
      <c r="E17" s="106" t="s">
        <v>106</v>
      </c>
      <c r="F17" s="107" t="s">
        <v>11</v>
      </c>
      <c r="G17" s="108"/>
      <c r="H17" s="108"/>
      <c r="I17" s="109">
        <f>IFERROR($G17*Factor!G15, "-")</f>
        <v>0</v>
      </c>
      <c r="J17" s="109" t="str">
        <f>IFERROR($G17*Factor!H15, "-")</f>
        <v>-</v>
      </c>
      <c r="K17" s="109">
        <f>IFERROR($H17*Factor!I15, "-")</f>
        <v>0</v>
      </c>
      <c r="L17" s="109">
        <f>IFERROR($G17*Factor!J15, "-")</f>
        <v>0</v>
      </c>
      <c r="M17" s="109" t="str">
        <f>IFERROR($G17*Factor!K15, "-")</f>
        <v>-</v>
      </c>
      <c r="N17" s="109">
        <f>IFERROR($H17*Factor!L15, "-")</f>
        <v>0</v>
      </c>
    </row>
    <row r="18" spans="2:14" ht="27" customHeight="1" x14ac:dyDescent="0.2">
      <c r="B18" s="117"/>
      <c r="C18" s="104">
        <v>12</v>
      </c>
      <c r="D18" s="105" t="s">
        <v>107</v>
      </c>
      <c r="E18" s="114"/>
      <c r="F18" s="104" t="s">
        <v>11</v>
      </c>
      <c r="G18" s="108"/>
      <c r="H18" s="108"/>
      <c r="I18" s="109">
        <f>IFERROR($G18*Factor!G16, "-")</f>
        <v>0</v>
      </c>
      <c r="J18" s="109" t="str">
        <f>IFERROR($G18*Factor!H16, "-")</f>
        <v>-</v>
      </c>
      <c r="K18" s="109">
        <f>IFERROR($H18*Factor!I16, "-")</f>
        <v>0</v>
      </c>
      <c r="L18" s="109">
        <f>IFERROR($G18*Factor!J16, "-")</f>
        <v>0</v>
      </c>
      <c r="M18" s="109" t="str">
        <f>IFERROR($G18*Factor!K16, "-")</f>
        <v>-</v>
      </c>
      <c r="N18" s="109">
        <f>IFERROR($H18*Factor!L16, "-")</f>
        <v>0</v>
      </c>
    </row>
    <row r="19" spans="2:14" ht="27" customHeight="1" x14ac:dyDescent="0.2">
      <c r="B19" s="118" t="s">
        <v>17</v>
      </c>
      <c r="C19" s="104">
        <v>13</v>
      </c>
      <c r="D19" s="105" t="s">
        <v>18</v>
      </c>
      <c r="E19" s="106" t="s">
        <v>138</v>
      </c>
      <c r="F19" s="107" t="s">
        <v>11</v>
      </c>
      <c r="G19" s="108"/>
      <c r="H19" s="108"/>
      <c r="I19" s="109" t="str">
        <f>IFERROR($G19*Factor!G17, "-")</f>
        <v>-</v>
      </c>
      <c r="J19" s="109" t="str">
        <f>IFERROR($G19*Factor!H17, "-")</f>
        <v>-</v>
      </c>
      <c r="K19" s="109">
        <f>IFERROR($H19*Factor!I17, "-")</f>
        <v>0</v>
      </c>
      <c r="L19" s="109">
        <f>IFERROR($G19*Factor!J17, "-")</f>
        <v>0</v>
      </c>
      <c r="M19" s="109" t="str">
        <f>IFERROR($G19*Factor!K17, "-")</f>
        <v>-</v>
      </c>
      <c r="N19" s="109">
        <f>IFERROR($H19*Factor!L17, "-")</f>
        <v>0</v>
      </c>
    </row>
    <row r="20" spans="2:14" ht="27" customHeight="1" x14ac:dyDescent="0.2">
      <c r="B20" s="119"/>
      <c r="C20" s="104">
        <v>14</v>
      </c>
      <c r="D20" s="105" t="s">
        <v>19</v>
      </c>
      <c r="E20" s="106" t="s">
        <v>20</v>
      </c>
      <c r="F20" s="107" t="s">
        <v>10</v>
      </c>
      <c r="G20" s="108"/>
      <c r="H20" s="108"/>
      <c r="I20" s="109" t="str">
        <f>IFERROR($G20*Factor!G18, "-")</f>
        <v>-</v>
      </c>
      <c r="J20" s="109">
        <f>IFERROR($G20*Factor!H18, "-")</f>
        <v>0</v>
      </c>
      <c r="K20" s="109">
        <f>IFERROR($H20*Factor!I18, "-")</f>
        <v>0</v>
      </c>
      <c r="L20" s="109" t="str">
        <f>IFERROR($G20*Factor!J18, "-")</f>
        <v>-</v>
      </c>
      <c r="M20" s="109">
        <f>IFERROR($G20*Factor!K18, "-")</f>
        <v>0</v>
      </c>
      <c r="N20" s="109">
        <f>IFERROR($H20*Factor!L18, "-")</f>
        <v>0</v>
      </c>
    </row>
    <row r="21" spans="2:14" ht="27" customHeight="1" x14ac:dyDescent="0.2">
      <c r="B21" s="119"/>
      <c r="C21" s="104">
        <v>15</v>
      </c>
      <c r="D21" s="105" t="s">
        <v>21</v>
      </c>
      <c r="E21" s="106" t="s">
        <v>139</v>
      </c>
      <c r="F21" s="107" t="s">
        <v>11</v>
      </c>
      <c r="G21" s="108"/>
      <c r="H21" s="108"/>
      <c r="I21" s="109" t="str">
        <f>IFERROR($G21*Factor!G19, "-")</f>
        <v>-</v>
      </c>
      <c r="J21" s="109" t="str">
        <f>IFERROR($G21*Factor!H19, "-")</f>
        <v>-</v>
      </c>
      <c r="K21" s="109">
        <f>IFERROR($H21*Factor!I19, "-")</f>
        <v>0</v>
      </c>
      <c r="L21" s="109">
        <f>IFERROR($G21*Factor!J19, "-")</f>
        <v>0</v>
      </c>
      <c r="M21" s="109" t="str">
        <f>IFERROR($G21*Factor!K19, "-")</f>
        <v>-</v>
      </c>
      <c r="N21" s="109">
        <f>IFERROR($H21*Factor!L19, "-")</f>
        <v>0</v>
      </c>
    </row>
    <row r="22" spans="2:14" ht="27" customHeight="1" x14ac:dyDescent="0.2">
      <c r="B22" s="119"/>
      <c r="C22" s="104">
        <v>16</v>
      </c>
      <c r="D22" s="105" t="s">
        <v>22</v>
      </c>
      <c r="E22" s="106" t="s">
        <v>140</v>
      </c>
      <c r="F22" s="107" t="s">
        <v>10</v>
      </c>
      <c r="G22" s="108"/>
      <c r="H22" s="108"/>
      <c r="I22" s="109" t="str">
        <f>IFERROR($G22*Factor!G20, "-")</f>
        <v>-</v>
      </c>
      <c r="J22" s="109">
        <f>IFERROR($G22*Factor!H20, "-")</f>
        <v>0</v>
      </c>
      <c r="K22" s="109">
        <f>IFERROR($H22*Factor!I20, "-")</f>
        <v>0</v>
      </c>
      <c r="L22" s="109" t="str">
        <f>IFERROR($G22*Factor!J20, "-")</f>
        <v>-</v>
      </c>
      <c r="M22" s="109">
        <f>IFERROR($G22*Factor!K20, "-")</f>
        <v>0</v>
      </c>
      <c r="N22" s="109">
        <f>IFERROR($H22*Factor!L20, "-")</f>
        <v>0</v>
      </c>
    </row>
    <row r="23" spans="2:14" ht="27" customHeight="1" x14ac:dyDescent="0.2">
      <c r="B23" s="119"/>
      <c r="C23" s="104">
        <v>17</v>
      </c>
      <c r="D23" s="105" t="s">
        <v>108</v>
      </c>
      <c r="E23" s="106"/>
      <c r="F23" s="107" t="s">
        <v>109</v>
      </c>
      <c r="G23" s="108"/>
      <c r="H23" s="108"/>
      <c r="I23" s="109" t="str">
        <f>IFERROR($G23*Factor!G21, "-")</f>
        <v>-</v>
      </c>
      <c r="J23" s="109" t="str">
        <f>IFERROR($G23*Factor!H21, "-")</f>
        <v>-</v>
      </c>
      <c r="K23" s="109" t="str">
        <f>IFERROR($H23*Factor!I21, "-")</f>
        <v>-</v>
      </c>
      <c r="L23" s="109">
        <f>IFERROR($G23*Factor!J21, "-")</f>
        <v>0</v>
      </c>
      <c r="M23" s="109" t="str">
        <f>IFERROR($G23*Factor!K21, "-")</f>
        <v>-</v>
      </c>
      <c r="N23" s="109">
        <f>IFERROR($H23*Factor!L21, "-")</f>
        <v>0</v>
      </c>
    </row>
    <row r="24" spans="2:14" ht="27" customHeight="1" x14ac:dyDescent="0.2">
      <c r="B24" s="119"/>
      <c r="C24" s="104">
        <v>18</v>
      </c>
      <c r="D24" s="105" t="s">
        <v>23</v>
      </c>
      <c r="E24" s="106" t="s">
        <v>141</v>
      </c>
      <c r="F24" s="107" t="s">
        <v>147</v>
      </c>
      <c r="G24" s="108"/>
      <c r="H24" s="108"/>
      <c r="I24" s="109" t="str">
        <f>IFERROR($G24*Factor!G22, "-")</f>
        <v>-</v>
      </c>
      <c r="J24" s="109">
        <f>IFERROR($G24*Factor!H22, "-")</f>
        <v>0</v>
      </c>
      <c r="K24" s="109">
        <f>IFERROR($H24*Factor!I22, "-")</f>
        <v>0</v>
      </c>
      <c r="L24" s="109" t="str">
        <f>IFERROR($G24*Factor!J22, "-")</f>
        <v>-</v>
      </c>
      <c r="M24" s="109">
        <f>IFERROR($G24*Factor!K22, "-")</f>
        <v>0</v>
      </c>
      <c r="N24" s="109">
        <f>IFERROR($H24*Factor!L22, "-")</f>
        <v>0</v>
      </c>
    </row>
    <row r="25" spans="2:14" ht="27" customHeight="1" x14ac:dyDescent="0.2">
      <c r="B25" s="119"/>
      <c r="C25" s="104">
        <v>19</v>
      </c>
      <c r="D25" s="105" t="s">
        <v>24</v>
      </c>
      <c r="E25" s="106" t="s">
        <v>25</v>
      </c>
      <c r="F25" s="107" t="s">
        <v>147</v>
      </c>
      <c r="G25" s="108"/>
      <c r="H25" s="108"/>
      <c r="I25" s="109" t="str">
        <f>IFERROR($G25*Factor!G23, "-")</f>
        <v>-</v>
      </c>
      <c r="J25" s="109">
        <f>IFERROR($G25*Factor!H23, "-")</f>
        <v>0</v>
      </c>
      <c r="K25" s="109">
        <f>IFERROR($H25*Factor!I23, "-")</f>
        <v>0</v>
      </c>
      <c r="L25" s="109" t="str">
        <f>IFERROR($G25*Factor!J23, "-")</f>
        <v>-</v>
      </c>
      <c r="M25" s="109">
        <f>IFERROR($G25*Factor!K23, "-")</f>
        <v>0</v>
      </c>
      <c r="N25" s="109">
        <f>IFERROR($H25*Factor!L23, "-")</f>
        <v>0</v>
      </c>
    </row>
    <row r="26" spans="2:14" ht="27" customHeight="1" x14ac:dyDescent="0.2">
      <c r="B26" s="120"/>
      <c r="C26" s="104">
        <v>20</v>
      </c>
      <c r="D26" s="105" t="s">
        <v>26</v>
      </c>
      <c r="E26" s="106" t="s">
        <v>142</v>
      </c>
      <c r="F26" s="107" t="s">
        <v>147</v>
      </c>
      <c r="G26" s="108"/>
      <c r="H26" s="108"/>
      <c r="I26" s="109" t="str">
        <f>IFERROR($G26*Factor!G24, "-")</f>
        <v>-</v>
      </c>
      <c r="J26" s="109">
        <f>IFERROR($G26*Factor!H24, "-")</f>
        <v>0</v>
      </c>
      <c r="K26" s="109">
        <f>IFERROR($H26*Factor!I24, "-")</f>
        <v>0</v>
      </c>
      <c r="L26" s="109" t="str">
        <f>IFERROR($G26*Factor!J24, "-")</f>
        <v>-</v>
      </c>
      <c r="M26" s="109">
        <f>IFERROR($G26*Factor!K24, "-")</f>
        <v>0</v>
      </c>
      <c r="N26" s="109">
        <f>IFERROR($H26*Factor!L24, "-")</f>
        <v>0</v>
      </c>
    </row>
    <row r="27" spans="2:14" ht="27" customHeight="1" x14ac:dyDescent="0.2">
      <c r="B27" s="112" t="s">
        <v>27</v>
      </c>
      <c r="C27" s="104">
        <v>21</v>
      </c>
      <c r="D27" s="105" t="s">
        <v>28</v>
      </c>
      <c r="E27" s="106" t="s">
        <v>29</v>
      </c>
      <c r="F27" s="107" t="s">
        <v>110</v>
      </c>
      <c r="G27" s="108"/>
      <c r="H27" s="108"/>
      <c r="I27" s="109" t="str">
        <f>IFERROR($G27*Factor!G25, "-")</f>
        <v>-</v>
      </c>
      <c r="J27" s="109">
        <f>IFERROR($G27*Factor!H25, "-")</f>
        <v>0</v>
      </c>
      <c r="K27" s="109">
        <f>IFERROR($H27*Factor!I25, "-")</f>
        <v>0</v>
      </c>
      <c r="L27" s="109" t="str">
        <f>IFERROR($G27*Factor!J25, "-")</f>
        <v>-</v>
      </c>
      <c r="M27" s="109">
        <f>IFERROR($G27*Factor!K25, "-")</f>
        <v>0</v>
      </c>
      <c r="N27" s="109">
        <f>IFERROR($H27*Factor!L25, "-")</f>
        <v>0</v>
      </c>
    </row>
    <row r="28" spans="2:14" ht="27" customHeight="1" x14ac:dyDescent="0.2">
      <c r="B28" s="112"/>
      <c r="C28" s="104">
        <v>22</v>
      </c>
      <c r="D28" s="105" t="s">
        <v>30</v>
      </c>
      <c r="E28" s="106" t="s">
        <v>31</v>
      </c>
      <c r="F28" s="107" t="s">
        <v>10</v>
      </c>
      <c r="G28" s="108"/>
      <c r="H28" s="108"/>
      <c r="I28" s="109" t="str">
        <f>IFERROR($G28*Factor!G26, "-")</f>
        <v>-</v>
      </c>
      <c r="J28" s="109">
        <f>IFERROR($G28*Factor!H26, "-")</f>
        <v>0</v>
      </c>
      <c r="K28" s="109">
        <f>IFERROR($H28*Factor!I26, "-")</f>
        <v>0</v>
      </c>
      <c r="L28" s="109" t="str">
        <f>IFERROR($G28*Factor!J26, "-")</f>
        <v>-</v>
      </c>
      <c r="M28" s="109">
        <f>IFERROR($G28*Factor!K26, "-")</f>
        <v>0</v>
      </c>
      <c r="N28" s="109">
        <f>IFERROR($H28*Factor!L26, "-")</f>
        <v>0</v>
      </c>
    </row>
    <row r="29" spans="2:14" ht="27" customHeight="1" x14ac:dyDescent="0.2">
      <c r="B29" s="118" t="s">
        <v>32</v>
      </c>
      <c r="C29" s="104">
        <v>23</v>
      </c>
      <c r="D29" s="105" t="s">
        <v>129</v>
      </c>
      <c r="E29" s="106" t="s">
        <v>34</v>
      </c>
      <c r="F29" s="107" t="s">
        <v>10</v>
      </c>
      <c r="G29" s="108"/>
      <c r="H29" s="108"/>
      <c r="I29" s="109" t="str">
        <f>IFERROR($G29*Factor!G27, "-")</f>
        <v>-</v>
      </c>
      <c r="J29" s="109">
        <f>IFERROR($G29*Factor!H27, "-")</f>
        <v>0</v>
      </c>
      <c r="K29" s="109">
        <f>IFERROR($H29*Factor!I27, "-")</f>
        <v>0</v>
      </c>
      <c r="L29" s="109" t="str">
        <f>IFERROR($G29*Factor!J27, "-")</f>
        <v>-</v>
      </c>
      <c r="M29" s="109">
        <f>IFERROR($G29*Factor!K27, "-")</f>
        <v>0</v>
      </c>
      <c r="N29" s="109">
        <f>IFERROR($H29*Factor!L27, "-")</f>
        <v>0</v>
      </c>
    </row>
    <row r="30" spans="2:14" ht="27" customHeight="1" x14ac:dyDescent="0.2">
      <c r="B30" s="119"/>
      <c r="C30" s="104">
        <v>24</v>
      </c>
      <c r="D30" s="105" t="s">
        <v>112</v>
      </c>
      <c r="E30" s="106"/>
      <c r="F30" s="107" t="s">
        <v>109</v>
      </c>
      <c r="G30" s="108"/>
      <c r="H30" s="108"/>
      <c r="I30" s="109" t="str">
        <f>IFERROR($G30*Factor!G28, "-")</f>
        <v>-</v>
      </c>
      <c r="J30" s="109">
        <f>IFERROR($G30*Factor!H28, "-")</f>
        <v>0</v>
      </c>
      <c r="K30" s="109">
        <f>IFERROR($H30*Factor!I28, "-")</f>
        <v>0</v>
      </c>
      <c r="L30" s="109">
        <f>IFERROR($G30*Factor!J28, "-")</f>
        <v>0</v>
      </c>
      <c r="M30" s="109">
        <f>IFERROR($G30*Factor!K28, "-")</f>
        <v>0</v>
      </c>
      <c r="N30" s="109">
        <f>IFERROR($H30*Factor!L28, "-")</f>
        <v>0</v>
      </c>
    </row>
    <row r="31" spans="2:14" ht="27" customHeight="1" x14ac:dyDescent="0.2">
      <c r="B31" s="119"/>
      <c r="C31" s="104">
        <v>25</v>
      </c>
      <c r="D31" s="105" t="s">
        <v>35</v>
      </c>
      <c r="E31" s="106" t="s">
        <v>36</v>
      </c>
      <c r="F31" s="107" t="s">
        <v>10</v>
      </c>
      <c r="G31" s="108"/>
      <c r="H31" s="108"/>
      <c r="I31" s="109" t="str">
        <f>IFERROR($G31*Factor!G29, "-")</f>
        <v>-</v>
      </c>
      <c r="J31" s="109">
        <f>IFERROR($G31*Factor!H29, "-")</f>
        <v>0</v>
      </c>
      <c r="K31" s="109">
        <f>IFERROR($H31*Factor!I29, "-")</f>
        <v>0</v>
      </c>
      <c r="L31" s="109">
        <f>IFERROR($G31*Factor!J29, "-")</f>
        <v>0</v>
      </c>
      <c r="M31" s="109">
        <f>IFERROR($G31*Factor!K29, "-")</f>
        <v>0</v>
      </c>
      <c r="N31" s="109">
        <f>IFERROR($H31*Factor!L29, "-")</f>
        <v>0</v>
      </c>
    </row>
    <row r="32" spans="2:14" ht="27" customHeight="1" x14ac:dyDescent="0.2">
      <c r="B32" s="119"/>
      <c r="C32" s="104">
        <v>26</v>
      </c>
      <c r="D32" s="105" t="s">
        <v>37</v>
      </c>
      <c r="E32" s="106" t="s">
        <v>38</v>
      </c>
      <c r="F32" s="107" t="s">
        <v>10</v>
      </c>
      <c r="G32" s="108"/>
      <c r="H32" s="108"/>
      <c r="I32" s="109" t="str">
        <f>IFERROR($G32*Factor!G30, "-")</f>
        <v>-</v>
      </c>
      <c r="J32" s="109">
        <f>IFERROR($G32*Factor!H30, "-")</f>
        <v>0</v>
      </c>
      <c r="K32" s="109">
        <f>IFERROR($H32*Factor!I30, "-")</f>
        <v>0</v>
      </c>
      <c r="L32" s="109">
        <f>IFERROR($G32*Factor!J30, "-")</f>
        <v>0</v>
      </c>
      <c r="M32" s="109">
        <f>IFERROR($G32*Factor!K30, "-")</f>
        <v>0</v>
      </c>
      <c r="N32" s="109">
        <f>IFERROR($H32*Factor!L30, "-")</f>
        <v>0</v>
      </c>
    </row>
    <row r="33" spans="2:14" ht="27" customHeight="1" x14ac:dyDescent="0.2">
      <c r="B33" s="119"/>
      <c r="C33" s="104">
        <v>27</v>
      </c>
      <c r="D33" s="105" t="s">
        <v>123</v>
      </c>
      <c r="E33" s="106" t="s">
        <v>111</v>
      </c>
      <c r="F33" s="107" t="s">
        <v>10</v>
      </c>
      <c r="G33" s="108"/>
      <c r="H33" s="108"/>
      <c r="I33" s="109" t="str">
        <f>IFERROR($G33*Factor!#REF!, "-")</f>
        <v>-</v>
      </c>
      <c r="J33" s="109" t="str">
        <f>IFERROR($G33*Factor!#REF!, "-")</f>
        <v>-</v>
      </c>
      <c r="K33" s="109" t="str">
        <f>IFERROR($H33*Factor!#REF!, "-")</f>
        <v>-</v>
      </c>
      <c r="L33" s="109">
        <f>IFERROR($G33*Factor!J31, "-")</f>
        <v>0</v>
      </c>
      <c r="M33" s="109">
        <f>IFERROR($G33*Factor!K31, "-")</f>
        <v>0</v>
      </c>
      <c r="N33" s="109">
        <f>IFERROR($H33*Factor!L31, "-")</f>
        <v>0</v>
      </c>
    </row>
    <row r="34" spans="2:14" ht="27" customHeight="1" x14ac:dyDescent="0.2">
      <c r="B34" s="120"/>
      <c r="C34" s="104">
        <v>28</v>
      </c>
      <c r="D34" s="105" t="s">
        <v>124</v>
      </c>
      <c r="E34" s="106" t="s">
        <v>38</v>
      </c>
      <c r="F34" s="107" t="s">
        <v>10</v>
      </c>
      <c r="G34" s="108"/>
      <c r="H34" s="108"/>
      <c r="I34" s="109" t="str">
        <f>IFERROR($G34*Factor!G32, "-")</f>
        <v>-</v>
      </c>
      <c r="J34" s="109" t="str">
        <f>IFERROR($G34*Factor!H32, "-")</f>
        <v>-</v>
      </c>
      <c r="K34" s="109" t="str">
        <f>IFERROR($H34*Factor!I32, "-")</f>
        <v>-</v>
      </c>
      <c r="L34" s="109">
        <f>IFERROR($G34*Factor!J32, "-")</f>
        <v>0</v>
      </c>
      <c r="M34" s="109" t="str">
        <f>IFERROR($G34*Factor!K32, "-")</f>
        <v>-</v>
      </c>
      <c r="N34" s="109">
        <f>IFERROR($H34*Factor!L32, "-")</f>
        <v>0</v>
      </c>
    </row>
    <row r="35" spans="2:14" ht="27" customHeight="1" x14ac:dyDescent="0.2">
      <c r="B35" s="112" t="s">
        <v>39</v>
      </c>
      <c r="C35" s="104">
        <v>29</v>
      </c>
      <c r="D35" s="105" t="s">
        <v>40</v>
      </c>
      <c r="E35" s="106" t="s">
        <v>41</v>
      </c>
      <c r="F35" s="107" t="s">
        <v>10</v>
      </c>
      <c r="G35" s="108"/>
      <c r="H35" s="108"/>
      <c r="I35" s="109" t="str">
        <f>IFERROR($G35*Factor!G33, "-")</f>
        <v>-</v>
      </c>
      <c r="J35" s="109" t="str">
        <f>IFERROR($G35*Factor!H33, "-")</f>
        <v>-</v>
      </c>
      <c r="K35" s="109" t="str">
        <f>IFERROR($H35*Factor!I33, "-")</f>
        <v>-</v>
      </c>
      <c r="L35" s="109">
        <f>IFERROR($G35*Factor!J33, "-")</f>
        <v>0</v>
      </c>
      <c r="M35" s="109" t="str">
        <f>IFERROR($G35*Factor!K33, "-")</f>
        <v>-</v>
      </c>
      <c r="N35" s="109">
        <f>IFERROR($H35*Factor!L33, "-")</f>
        <v>0</v>
      </c>
    </row>
    <row r="36" spans="2:14" ht="27" customHeight="1" x14ac:dyDescent="0.2">
      <c r="B36" s="112"/>
      <c r="C36" s="104">
        <v>30</v>
      </c>
      <c r="D36" s="105" t="s">
        <v>42</v>
      </c>
      <c r="E36" s="106" t="s">
        <v>43</v>
      </c>
      <c r="F36" s="107" t="s">
        <v>10</v>
      </c>
      <c r="G36" s="108"/>
      <c r="H36" s="108"/>
      <c r="I36" s="109" t="str">
        <f>IFERROR($G36*Factor!G34, "-")</f>
        <v>-</v>
      </c>
      <c r="J36" s="109" t="str">
        <f>IFERROR($G36*Factor!H34, "-")</f>
        <v>-</v>
      </c>
      <c r="K36" s="109" t="str">
        <f>IFERROR($H36*Factor!I34, "-")</f>
        <v>-</v>
      </c>
      <c r="L36" s="109">
        <f>IFERROR($G36*Factor!J34, "-")</f>
        <v>0</v>
      </c>
      <c r="M36" s="109" t="str">
        <f>IFERROR($G36*Factor!K34, "-")</f>
        <v>-</v>
      </c>
      <c r="N36" s="109">
        <f>IFERROR($H36*Factor!L34, "-")</f>
        <v>0</v>
      </c>
    </row>
    <row r="37" spans="2:14" ht="27" customHeight="1" x14ac:dyDescent="0.2">
      <c r="B37" s="112"/>
      <c r="C37" s="104">
        <v>31</v>
      </c>
      <c r="D37" s="105" t="s">
        <v>44</v>
      </c>
      <c r="E37" s="106" t="s">
        <v>45</v>
      </c>
      <c r="F37" s="107" t="s">
        <v>113</v>
      </c>
      <c r="G37" s="108"/>
      <c r="H37" s="108"/>
      <c r="I37" s="109" t="str">
        <f>IFERROR($G37*Factor!G35, "-")</f>
        <v>-</v>
      </c>
      <c r="J37" s="109" t="str">
        <f>IFERROR($G37*Factor!H35, "-")</f>
        <v>-</v>
      </c>
      <c r="K37" s="109" t="str">
        <f>IFERROR($H37*Factor!I35, "-")</f>
        <v>-</v>
      </c>
      <c r="L37" s="109">
        <f>IFERROR($G37*Factor!J35, "-")</f>
        <v>0</v>
      </c>
      <c r="M37" s="109" t="str">
        <f>IFERROR($G37*Factor!K35, "-")</f>
        <v>-</v>
      </c>
      <c r="N37" s="109">
        <f>IFERROR($H37*Factor!L35, "-")</f>
        <v>0</v>
      </c>
    </row>
    <row r="38" spans="2:14" ht="27" customHeight="1" x14ac:dyDescent="0.2">
      <c r="B38" s="112"/>
      <c r="C38" s="104">
        <v>32</v>
      </c>
      <c r="D38" s="105" t="s">
        <v>125</v>
      </c>
      <c r="E38" s="106" t="s">
        <v>45</v>
      </c>
      <c r="F38" s="107" t="s">
        <v>113</v>
      </c>
      <c r="G38" s="108"/>
      <c r="H38" s="108"/>
      <c r="I38" s="109" t="str">
        <f>IFERROR($G38*Factor!G36, "-")</f>
        <v>-</v>
      </c>
      <c r="J38" s="109" t="str">
        <f>IFERROR($G38*Factor!H36, "-")</f>
        <v>-</v>
      </c>
      <c r="K38" s="109" t="str">
        <f>IFERROR($H38*Factor!I36, "-")</f>
        <v>-</v>
      </c>
      <c r="L38" s="109">
        <f>IFERROR($G38*Factor!J36, "-")</f>
        <v>0</v>
      </c>
      <c r="M38" s="109" t="str">
        <f>IFERROR($G38*Factor!K36, "-")</f>
        <v>-</v>
      </c>
      <c r="N38" s="109">
        <f>IFERROR($H38*Factor!L36, "-")</f>
        <v>0</v>
      </c>
    </row>
    <row r="39" spans="2:14" ht="27" customHeight="1" x14ac:dyDescent="0.2">
      <c r="B39" s="112"/>
      <c r="C39" s="104">
        <v>33</v>
      </c>
      <c r="D39" s="105" t="s">
        <v>126</v>
      </c>
      <c r="E39" s="106" t="s">
        <v>45</v>
      </c>
      <c r="F39" s="107" t="s">
        <v>113</v>
      </c>
      <c r="G39" s="108"/>
      <c r="H39" s="108"/>
      <c r="I39" s="109" t="str">
        <f>IFERROR($G39*Factor!G37, "-")</f>
        <v>-</v>
      </c>
      <c r="J39" s="109" t="str">
        <f>IFERROR($G39*Factor!H37, "-")</f>
        <v>-</v>
      </c>
      <c r="K39" s="109" t="str">
        <f>IFERROR($H39*Factor!I37, "-")</f>
        <v>-</v>
      </c>
      <c r="L39" s="109">
        <f>IFERROR($G39*Factor!J37, "-")</f>
        <v>0</v>
      </c>
      <c r="M39" s="109" t="str">
        <f>IFERROR($G39*Factor!K37, "-")</f>
        <v>-</v>
      </c>
      <c r="N39" s="109">
        <f>IFERROR($H39*Factor!L37, "-")</f>
        <v>0</v>
      </c>
    </row>
    <row r="40" spans="2:14" ht="27" customHeight="1" x14ac:dyDescent="0.2">
      <c r="B40" s="112"/>
      <c r="C40" s="104">
        <v>34</v>
      </c>
      <c r="D40" s="105" t="s">
        <v>127</v>
      </c>
      <c r="E40" s="106" t="s">
        <v>45</v>
      </c>
      <c r="F40" s="107" t="s">
        <v>113</v>
      </c>
      <c r="G40" s="108"/>
      <c r="H40" s="108"/>
      <c r="I40" s="109" t="str">
        <f>IFERROR($G40*Factor!G38, "-")</f>
        <v>-</v>
      </c>
      <c r="J40" s="109" t="str">
        <f>IFERROR($G40*Factor!H38, "-")</f>
        <v>-</v>
      </c>
      <c r="K40" s="109" t="str">
        <f>IFERROR($H40*Factor!I38, "-")</f>
        <v>-</v>
      </c>
      <c r="L40" s="109">
        <f>IFERROR($G40*Factor!J38, "-")</f>
        <v>0</v>
      </c>
      <c r="M40" s="109" t="str">
        <f>IFERROR($G40*Factor!K38, "-")</f>
        <v>-</v>
      </c>
      <c r="N40" s="109">
        <f>IFERROR($H40*Factor!L38, "-")</f>
        <v>0</v>
      </c>
    </row>
    <row r="41" spans="2:14" ht="27" customHeight="1" x14ac:dyDescent="0.2">
      <c r="B41" s="121" t="s">
        <v>128</v>
      </c>
      <c r="C41" s="104">
        <v>35</v>
      </c>
      <c r="D41" s="122" t="s">
        <v>143</v>
      </c>
      <c r="E41" s="106" t="s">
        <v>144</v>
      </c>
      <c r="F41" s="107" t="s">
        <v>10</v>
      </c>
      <c r="G41" s="108"/>
      <c r="H41" s="108"/>
      <c r="I41" s="109" t="str">
        <f>IFERROR($G41*Factor!G39, "-")</f>
        <v>-</v>
      </c>
      <c r="J41" s="109" t="str">
        <f>IFERROR($G41*Factor!H39, "-")</f>
        <v>-</v>
      </c>
      <c r="K41" s="109" t="str">
        <f>IFERROR($H41*Factor!I39, "-")</f>
        <v>-</v>
      </c>
      <c r="L41" s="109">
        <f>IFERROR($G41*Factor!J39, "-")</f>
        <v>0</v>
      </c>
      <c r="M41" s="109" t="str">
        <f>IFERROR($G41*Factor!K39, "-")</f>
        <v>-</v>
      </c>
      <c r="N41" s="109">
        <f>IFERROR($H41*Factor!L39, "-")</f>
        <v>0</v>
      </c>
    </row>
    <row r="42" spans="2:14" ht="27" customHeight="1" x14ac:dyDescent="0.2">
      <c r="B42" s="123"/>
      <c r="C42" s="104" t="s">
        <v>114</v>
      </c>
      <c r="D42" s="105" t="s">
        <v>46</v>
      </c>
      <c r="E42" s="106" t="s">
        <v>115</v>
      </c>
      <c r="F42" s="107" t="s">
        <v>47</v>
      </c>
      <c r="G42" s="108"/>
      <c r="H42" s="108"/>
      <c r="I42" s="109">
        <f>IFERROR($G42*Factor!G40, "-")</f>
        <v>0</v>
      </c>
      <c r="J42" s="109">
        <f>IFERROR($G42*Factor!H40, "-")</f>
        <v>0</v>
      </c>
      <c r="K42" s="109">
        <f>IFERROR($H42*Factor!I40, "-")</f>
        <v>0</v>
      </c>
      <c r="L42" s="109">
        <f>IFERROR($G42*Factor!J40, "-")</f>
        <v>0</v>
      </c>
      <c r="M42" s="109">
        <f>IFERROR($G42*Factor!K40, "-")</f>
        <v>0</v>
      </c>
      <c r="N42" s="109">
        <f>IFERROR($H42*Factor!L40, "-")</f>
        <v>0</v>
      </c>
    </row>
    <row r="43" spans="2:14" x14ac:dyDescent="0.2">
      <c r="B43" s="58" t="s">
        <v>116</v>
      </c>
      <c r="C43" s="59"/>
      <c r="D43" s="59"/>
      <c r="E43" s="59"/>
      <c r="F43" s="59"/>
      <c r="G43" s="59"/>
      <c r="H43" s="60"/>
      <c r="I43" s="109">
        <f t="shared" ref="I43:N43" si="0">SUM(I7:I42)</f>
        <v>0</v>
      </c>
      <c r="J43" s="109">
        <f t="shared" si="0"/>
        <v>0</v>
      </c>
      <c r="K43" s="109">
        <f t="shared" si="0"/>
        <v>0</v>
      </c>
      <c r="L43" s="109">
        <f t="shared" si="0"/>
        <v>0</v>
      </c>
      <c r="M43" s="109">
        <f t="shared" si="0"/>
        <v>0</v>
      </c>
      <c r="N43" s="109">
        <f t="shared" si="0"/>
        <v>0</v>
      </c>
    </row>
    <row r="44" spans="2:14" ht="18.75" x14ac:dyDescent="0.2">
      <c r="I44" s="54" t="s">
        <v>117</v>
      </c>
      <c r="J44" s="124" t="str">
        <f>IF(I43+J43-K43=0, "", I43+J43-K43)</f>
        <v/>
      </c>
      <c r="K44" s="54" t="s">
        <v>118</v>
      </c>
      <c r="L44" s="54" t="s">
        <v>149</v>
      </c>
      <c r="M44" s="124" t="str">
        <f>IF(L43+M43-N43=0, "", L43+M43-N43)</f>
        <v/>
      </c>
      <c r="N44" s="54" t="s">
        <v>150</v>
      </c>
    </row>
    <row r="45" spans="2:14" ht="18.75" x14ac:dyDescent="0.2">
      <c r="I45" s="54" t="s">
        <v>119</v>
      </c>
      <c r="J45" s="125" t="str">
        <f>IFERROR(J44/F3, "")</f>
        <v/>
      </c>
      <c r="K45" s="54" t="s">
        <v>120</v>
      </c>
      <c r="L45" s="54" t="s">
        <v>119</v>
      </c>
      <c r="M45" s="125" t="str">
        <f>IFERROR(M44/F3, "")</f>
        <v/>
      </c>
      <c r="N45" s="54" t="s">
        <v>151</v>
      </c>
    </row>
  </sheetData>
  <mergeCells count="18">
    <mergeCell ref="B7:B8"/>
    <mergeCell ref="B9:B13"/>
    <mergeCell ref="B14:B18"/>
    <mergeCell ref="I4:K4"/>
    <mergeCell ref="L4:N4"/>
    <mergeCell ref="B5:D6"/>
    <mergeCell ref="E5:E6"/>
    <mergeCell ref="F5:F6"/>
    <mergeCell ref="G5:G6"/>
    <mergeCell ref="H5:H6"/>
    <mergeCell ref="I6:K6"/>
    <mergeCell ref="L6:N6"/>
    <mergeCell ref="B43:H43"/>
    <mergeCell ref="B19:B26"/>
    <mergeCell ref="B27:B28"/>
    <mergeCell ref="B29:B34"/>
    <mergeCell ref="B35:B40"/>
    <mergeCell ref="B41:B42"/>
  </mergeCells>
  <phoneticPr fontId="1"/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AA25"/>
  <sheetViews>
    <sheetView topLeftCell="G1" workbookViewId="0">
      <selection activeCell="N17" sqref="N17"/>
    </sheetView>
  </sheetViews>
  <sheetFormatPr defaultRowHeight="14.25" x14ac:dyDescent="0.2"/>
  <cols>
    <col min="1" max="2" width="1.5" customWidth="1"/>
    <col min="5" max="5" width="11.625" bestFit="1" customWidth="1"/>
    <col min="6" max="6" width="5.875" customWidth="1"/>
    <col min="8" max="8" width="11.625" customWidth="1"/>
    <col min="9" max="9" width="1.375" customWidth="1"/>
    <col min="10" max="10" width="6.125" customWidth="1"/>
    <col min="11" max="11" width="1.5" customWidth="1"/>
    <col min="13" max="13" width="8.375" customWidth="1"/>
    <col min="14" max="14" width="11.625" customWidth="1"/>
    <col min="15" max="15" width="5.875" customWidth="1"/>
    <col min="17" max="17" width="11.625" customWidth="1"/>
    <col min="18" max="18" width="1.375" style="2" customWidth="1"/>
    <col min="19" max="19" width="6.125" customWidth="1"/>
    <col min="20" max="20" width="1.5" customWidth="1"/>
    <col min="23" max="23" width="11.625" customWidth="1"/>
    <col min="26" max="26" width="11.625" customWidth="1"/>
    <col min="27" max="27" width="1.375" customWidth="1"/>
  </cols>
  <sheetData>
    <row r="1" spans="2:27" ht="39" customHeight="1" x14ac:dyDescent="0.2">
      <c r="C1" s="34" t="s">
        <v>68</v>
      </c>
    </row>
    <row r="2" spans="2:27" ht="38.25" customHeight="1" x14ac:dyDescent="0.2">
      <c r="C2" s="32" t="s">
        <v>66</v>
      </c>
      <c r="U2" s="33" t="s">
        <v>67</v>
      </c>
    </row>
    <row r="3" spans="2:27" ht="9" customHeight="1" x14ac:dyDescent="0.2">
      <c r="B3" s="12"/>
      <c r="C3" s="13"/>
      <c r="D3" s="13"/>
      <c r="E3" s="13"/>
      <c r="F3" s="13"/>
      <c r="G3" s="13"/>
      <c r="H3" s="13"/>
      <c r="I3" s="14"/>
      <c r="T3" s="22"/>
      <c r="U3" s="23"/>
      <c r="V3" s="23"/>
      <c r="W3" s="23"/>
      <c r="X3" s="23"/>
      <c r="Y3" s="23"/>
      <c r="Z3" s="23"/>
      <c r="AA3" s="24"/>
    </row>
    <row r="4" spans="2:27" ht="19.5" thickBot="1" x14ac:dyDescent="0.25">
      <c r="B4" s="15"/>
      <c r="C4" s="16" t="s">
        <v>56</v>
      </c>
      <c r="D4" s="16"/>
      <c r="E4" s="16"/>
      <c r="F4" s="16" t="s">
        <v>59</v>
      </c>
      <c r="G4" s="16"/>
      <c r="H4" s="16"/>
      <c r="I4" s="17"/>
      <c r="T4" s="25"/>
      <c r="U4" s="26" t="s">
        <v>62</v>
      </c>
      <c r="V4" s="26"/>
      <c r="W4" s="26"/>
      <c r="X4" s="26" t="s">
        <v>64</v>
      </c>
      <c r="Y4" s="26"/>
      <c r="Z4" s="26"/>
      <c r="AA4" s="27"/>
    </row>
    <row r="5" spans="2:27" ht="15.75" thickTop="1" thickBot="1" x14ac:dyDescent="0.25">
      <c r="B5" s="15"/>
      <c r="C5" s="16"/>
      <c r="D5" s="16"/>
      <c r="E5" s="43" t="str">
        <f>'Cal Sheet'!$J$44</f>
        <v/>
      </c>
      <c r="F5" s="16"/>
      <c r="G5" s="16"/>
      <c r="H5" s="43" t="str">
        <f>'Cal Sheet'!$M$44</f>
        <v/>
      </c>
      <c r="I5" s="17"/>
      <c r="K5" s="3"/>
      <c r="L5" s="4"/>
      <c r="M5" s="4"/>
      <c r="N5" s="4"/>
      <c r="O5" s="4"/>
      <c r="P5" s="4"/>
      <c r="Q5" s="4"/>
      <c r="R5" s="5"/>
      <c r="T5" s="25"/>
      <c r="U5" s="26"/>
      <c r="V5" s="42"/>
      <c r="W5" s="46" t="str">
        <f>IF(ISERROR(IF($E$5-$N$7=0, "", $E$5-$N$7))=TRUE, "",IF($E$5-$N$7=0, "", $E$5-$N$7))</f>
        <v/>
      </c>
      <c r="X5" s="26"/>
      <c r="Y5" s="42"/>
      <c r="Z5" s="46" t="str">
        <f>IF(ISERROR(IF($H$5-$Q$7=0, "", $H$5-$Q$7))=TRUE, "",IF($H$5-$Q$7=0, "", $H$5-$Q$7))</f>
        <v/>
      </c>
      <c r="AA5" s="27"/>
    </row>
    <row r="6" spans="2:27" ht="20.25" thickTop="1" thickBot="1" x14ac:dyDescent="0.25">
      <c r="B6" s="15"/>
      <c r="C6" s="16"/>
      <c r="D6" s="16"/>
      <c r="E6" s="35" t="s">
        <v>72</v>
      </c>
      <c r="F6" s="16"/>
      <c r="G6" s="16"/>
      <c r="H6" s="35" t="s">
        <v>73</v>
      </c>
      <c r="I6" s="17"/>
      <c r="K6" s="6"/>
      <c r="L6" s="7" t="s">
        <v>58</v>
      </c>
      <c r="M6" s="7"/>
      <c r="N6" s="7"/>
      <c r="O6" s="7" t="s">
        <v>61</v>
      </c>
      <c r="P6" s="7"/>
      <c r="Q6" s="7"/>
      <c r="R6" s="8"/>
      <c r="T6" s="25"/>
      <c r="U6" s="26"/>
      <c r="V6" s="26"/>
      <c r="W6" s="37" t="s">
        <v>71</v>
      </c>
      <c r="X6" s="26"/>
      <c r="Y6" s="26"/>
      <c r="Z6" s="41" t="s">
        <v>74</v>
      </c>
      <c r="AA6" s="27"/>
    </row>
    <row r="7" spans="2:27" ht="15.75" customHeight="1" thickTop="1" thickBot="1" x14ac:dyDescent="0.25">
      <c r="B7" s="15"/>
      <c r="C7" s="16" t="s">
        <v>57</v>
      </c>
      <c r="D7" s="16"/>
      <c r="E7" s="16"/>
      <c r="F7" s="16" t="s">
        <v>60</v>
      </c>
      <c r="G7" s="16"/>
      <c r="H7" s="16"/>
      <c r="I7" s="17"/>
      <c r="K7" s="6"/>
      <c r="L7" s="7"/>
      <c r="M7" s="7"/>
      <c r="N7" s="44" t="str">
        <f>IF(ISERROR(IF($N$10*'Cal Sheet'!$F$3=0, "", $N$10*'Cal Sheet'!$F$3))=TRUE, "",IF($N$10*'Cal Sheet'!$F$3=0, "", $N$10*'Cal Sheet'!$F$3))</f>
        <v/>
      </c>
      <c r="O7" s="7"/>
      <c r="P7" s="7"/>
      <c r="Q7" s="44" t="str">
        <f>IF($Q$10*'Cal Sheet'!$F$3=0, "", $Q$10*'Cal Sheet'!$F$3)</f>
        <v/>
      </c>
      <c r="R7" s="8"/>
      <c r="T7" s="25"/>
      <c r="U7" s="26" t="s">
        <v>63</v>
      </c>
      <c r="V7" s="26"/>
      <c r="W7" s="21"/>
      <c r="X7" s="26" t="s">
        <v>65</v>
      </c>
      <c r="Y7" s="26"/>
      <c r="Z7" s="26"/>
      <c r="AA7" s="27"/>
    </row>
    <row r="8" spans="2:27" ht="15" customHeight="1" thickTop="1" thickBot="1" x14ac:dyDescent="0.25">
      <c r="B8" s="15"/>
      <c r="C8" s="16"/>
      <c r="D8" s="16"/>
      <c r="E8" s="43" t="str">
        <f>'Cal Sheet'!$J$45</f>
        <v/>
      </c>
      <c r="F8" s="16"/>
      <c r="G8" s="16"/>
      <c r="H8" s="43" t="str">
        <f>'Cal Sheet'!$M$45</f>
        <v/>
      </c>
      <c r="I8" s="17"/>
      <c r="K8" s="6"/>
      <c r="L8" s="7"/>
      <c r="M8" s="7"/>
      <c r="N8" s="39" t="s">
        <v>71</v>
      </c>
      <c r="O8" s="7"/>
      <c r="P8" s="7"/>
      <c r="Q8" s="39" t="s">
        <v>73</v>
      </c>
      <c r="R8" s="8"/>
      <c r="T8" s="25"/>
      <c r="U8" s="26"/>
      <c r="V8" s="42"/>
      <c r="W8" s="46" t="str">
        <f>IF(ISERROR(IF($E$8-$N$10=0, "", $E$8-$N$10))=TRUE, "",IF($E$8-$N$10=0, "", $E$8-$N$10))</f>
        <v/>
      </c>
      <c r="X8" s="26"/>
      <c r="Y8" s="42"/>
      <c r="Z8" s="46" t="str">
        <f>IF(ISERROR(IF($H$8-$Q$10=0, "", $H$8-$Q$10))=TRUE, "",IF($H$8-$Q$10=0, "", $H$8-$Q$10))</f>
        <v/>
      </c>
      <c r="AA8" s="27"/>
    </row>
    <row r="9" spans="2:27" ht="15" customHeight="1" thickTop="1" x14ac:dyDescent="0.2">
      <c r="B9" s="18"/>
      <c r="C9" s="19"/>
      <c r="D9" s="19"/>
      <c r="E9" s="36" t="s">
        <v>77</v>
      </c>
      <c r="F9" s="19"/>
      <c r="G9" s="19"/>
      <c r="H9" s="36" t="s">
        <v>78</v>
      </c>
      <c r="I9" s="20"/>
      <c r="K9" s="6"/>
      <c r="L9" s="7" t="s">
        <v>69</v>
      </c>
      <c r="M9" s="7"/>
      <c r="N9" s="7"/>
      <c r="O9" s="31" t="s">
        <v>70</v>
      </c>
      <c r="P9" s="7"/>
      <c r="Q9" s="7"/>
      <c r="R9" s="8"/>
      <c r="T9" s="28"/>
      <c r="U9" s="29"/>
      <c r="V9" s="29"/>
      <c r="W9" s="38" t="s">
        <v>81</v>
      </c>
      <c r="X9" s="29"/>
      <c r="Y9" s="29"/>
      <c r="Z9" s="38" t="s">
        <v>80</v>
      </c>
      <c r="AA9" s="30"/>
    </row>
    <row r="10" spans="2:27" ht="17.25" customHeight="1" x14ac:dyDescent="0.2">
      <c r="K10" s="6"/>
      <c r="L10" s="7"/>
      <c r="M10" s="7"/>
      <c r="N10" s="49"/>
      <c r="O10" s="7"/>
      <c r="P10" s="7"/>
      <c r="Q10" s="45"/>
      <c r="R10" s="8"/>
    </row>
    <row r="11" spans="2:27" ht="15" customHeight="1" x14ac:dyDescent="0.2">
      <c r="K11" s="9"/>
      <c r="L11" s="50"/>
      <c r="M11" s="10"/>
      <c r="N11" s="50" t="s">
        <v>79</v>
      </c>
      <c r="O11" s="10"/>
      <c r="P11" s="10"/>
      <c r="Q11" s="40" t="s">
        <v>80</v>
      </c>
      <c r="R11" s="11"/>
      <c r="U11" s="48" t="s">
        <v>76</v>
      </c>
    </row>
    <row r="12" spans="2:27" x14ac:dyDescent="0.2">
      <c r="W12" s="47" t="str">
        <f>IF(ISERROR(($W$5-$E$5)/$E$5)=TRUE, "",($W$5-$E$5)/$E$5)</f>
        <v/>
      </c>
      <c r="Z12" s="47" t="str">
        <f>IF(ISERROR(($Z$5-$H$5)/$H$5)=TRUE, "",($Z$5-$H$5)/$H$5)</f>
        <v/>
      </c>
    </row>
    <row r="14" spans="2:27" x14ac:dyDescent="0.2">
      <c r="M14" t="s">
        <v>75</v>
      </c>
    </row>
    <row r="15" spans="2:27" ht="15" thickBot="1" x14ac:dyDescent="0.25">
      <c r="L15" t="s">
        <v>82</v>
      </c>
    </row>
    <row r="16" spans="2:27" ht="15.75" thickTop="1" thickBot="1" x14ac:dyDescent="0.25">
      <c r="M16" s="49"/>
      <c r="N16" t="s">
        <v>83</v>
      </c>
      <c r="P16" s="51" t="str">
        <f>IF($M$16*$O$17=0, "", $M$16*$O$17)</f>
        <v/>
      </c>
      <c r="Q16" t="s">
        <v>84</v>
      </c>
    </row>
    <row r="17" spans="14:18" ht="12.6" customHeight="1" thickTop="1" x14ac:dyDescent="0.2">
      <c r="N17" s="52" t="s">
        <v>85</v>
      </c>
      <c r="O17" s="53">
        <v>9.7999999999999997E-3</v>
      </c>
    </row>
    <row r="18" spans="14:18" ht="9" customHeight="1" x14ac:dyDescent="0.2">
      <c r="P18" s="2"/>
      <c r="R18"/>
    </row>
    <row r="19" spans="14:18" ht="9" customHeight="1" x14ac:dyDescent="0.2">
      <c r="P19" s="2"/>
      <c r="R19"/>
    </row>
    <row r="20" spans="14:18" x14ac:dyDescent="0.2">
      <c r="P20" s="2"/>
      <c r="R20"/>
    </row>
    <row r="21" spans="14:18" x14ac:dyDescent="0.2">
      <c r="P21" s="2"/>
      <c r="R21"/>
    </row>
    <row r="22" spans="14:18" x14ac:dyDescent="0.2">
      <c r="P22" s="2"/>
      <c r="R22"/>
    </row>
    <row r="25" spans="14:18" ht="9" customHeight="1" x14ac:dyDescent="0.2"/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L40"/>
  <sheetViews>
    <sheetView zoomScale="50" zoomScaleNormal="50" workbookViewId="0">
      <selection activeCell="V17" sqref="V17"/>
    </sheetView>
  </sheetViews>
  <sheetFormatPr defaultColWidth="9" defaultRowHeight="14.25" x14ac:dyDescent="0.2"/>
  <cols>
    <col min="1" max="1" width="3.125" style="1" customWidth="1"/>
    <col min="2" max="2" width="12.125" style="1" customWidth="1"/>
    <col min="3" max="3" width="4" style="1" customWidth="1"/>
    <col min="4" max="4" width="24" style="1" bestFit="1" customWidth="1"/>
    <col min="5" max="5" width="48.125" style="1" hidden="1" customWidth="1"/>
    <col min="6" max="6" width="13.375" style="1" bestFit="1" customWidth="1"/>
    <col min="7" max="9" width="16.5" style="1" customWidth="1"/>
    <col min="10" max="12" width="16.625" style="1" customWidth="1"/>
    <col min="13" max="16384" width="9" style="1"/>
  </cols>
  <sheetData>
    <row r="2" spans="2:12" ht="18.75" x14ac:dyDescent="0.2">
      <c r="G2" s="61" t="s">
        <v>55</v>
      </c>
      <c r="H2" s="62"/>
      <c r="I2" s="63"/>
      <c r="J2" s="61" t="s">
        <v>130</v>
      </c>
      <c r="K2" s="62"/>
      <c r="L2" s="63"/>
    </row>
    <row r="3" spans="2:12" ht="42.75" x14ac:dyDescent="0.2">
      <c r="B3" s="64" t="s">
        <v>92</v>
      </c>
      <c r="C3" s="64"/>
      <c r="D3" s="64"/>
      <c r="E3" s="65" t="s">
        <v>49</v>
      </c>
      <c r="F3" s="66" t="s">
        <v>50</v>
      </c>
      <c r="G3" s="67" t="s">
        <v>51</v>
      </c>
      <c r="H3" s="67" t="s">
        <v>52</v>
      </c>
      <c r="I3" s="67" t="s">
        <v>53</v>
      </c>
      <c r="J3" s="68" t="s">
        <v>131</v>
      </c>
      <c r="K3" s="68" t="s">
        <v>132</v>
      </c>
      <c r="L3" s="68" t="s">
        <v>133</v>
      </c>
    </row>
    <row r="4" spans="2:12" ht="18.75" x14ac:dyDescent="0.2">
      <c r="B4" s="64"/>
      <c r="C4" s="64"/>
      <c r="D4" s="64"/>
      <c r="E4" s="65"/>
      <c r="F4" s="69"/>
      <c r="G4" s="68" t="s">
        <v>54</v>
      </c>
      <c r="H4" s="68" t="s">
        <v>54</v>
      </c>
      <c r="I4" s="68" t="s">
        <v>54</v>
      </c>
      <c r="J4" s="68" t="s">
        <v>134</v>
      </c>
      <c r="K4" s="68" t="s">
        <v>134</v>
      </c>
      <c r="L4" s="68" t="s">
        <v>134</v>
      </c>
    </row>
    <row r="5" spans="2:12" ht="21.6" customHeight="1" x14ac:dyDescent="0.2">
      <c r="B5" s="70" t="s">
        <v>1</v>
      </c>
      <c r="C5" s="71">
        <v>1</v>
      </c>
      <c r="D5" s="72" t="s">
        <v>2</v>
      </c>
      <c r="E5" s="73" t="s">
        <v>3</v>
      </c>
      <c r="F5" s="74" t="s">
        <v>135</v>
      </c>
      <c r="G5" s="75">
        <v>35.9</v>
      </c>
      <c r="H5" s="76" t="s">
        <v>48</v>
      </c>
      <c r="I5" s="77">
        <f>G5</f>
        <v>35.9</v>
      </c>
      <c r="J5" s="75">
        <v>2.0150000000000001</v>
      </c>
      <c r="K5" s="77" t="s">
        <v>121</v>
      </c>
      <c r="L5" s="77">
        <f>J5</f>
        <v>2.0150000000000001</v>
      </c>
    </row>
    <row r="6" spans="2:12" ht="21.6" customHeight="1" x14ac:dyDescent="0.2">
      <c r="B6" s="78"/>
      <c r="C6" s="71">
        <v>2</v>
      </c>
      <c r="D6" s="79" t="s">
        <v>100</v>
      </c>
      <c r="E6" s="80"/>
      <c r="F6" s="81" t="s">
        <v>136</v>
      </c>
      <c r="G6" s="75">
        <v>35.9</v>
      </c>
      <c r="H6" s="76" t="s">
        <v>48</v>
      </c>
      <c r="I6" s="77">
        <f>G6</f>
        <v>35.9</v>
      </c>
      <c r="J6" s="75">
        <v>2.0150000000000001</v>
      </c>
      <c r="K6" s="77" t="s">
        <v>121</v>
      </c>
      <c r="L6" s="77">
        <f>J6</f>
        <v>2.0150000000000001</v>
      </c>
    </row>
    <row r="7" spans="2:12" ht="21.6" customHeight="1" x14ac:dyDescent="0.2">
      <c r="B7" s="82" t="s">
        <v>101</v>
      </c>
      <c r="C7" s="71">
        <v>3</v>
      </c>
      <c r="D7" s="72" t="s">
        <v>4</v>
      </c>
      <c r="E7" s="73" t="s">
        <v>102</v>
      </c>
      <c r="F7" s="71" t="s">
        <v>137</v>
      </c>
      <c r="G7" s="77">
        <v>37.700000000000003</v>
      </c>
      <c r="H7" s="76" t="s">
        <v>48</v>
      </c>
      <c r="I7" s="77">
        <f t="shared" ref="I7:I15" si="0">G7</f>
        <v>37.700000000000003</v>
      </c>
      <c r="J7" s="77">
        <v>2.907</v>
      </c>
      <c r="K7" s="77" t="s">
        <v>121</v>
      </c>
      <c r="L7" s="77">
        <f t="shared" ref="L7:L15" si="1">J7</f>
        <v>2.907</v>
      </c>
    </row>
    <row r="8" spans="2:12" ht="21.6" customHeight="1" x14ac:dyDescent="0.2">
      <c r="B8" s="82"/>
      <c r="C8" s="71">
        <v>4</v>
      </c>
      <c r="D8" s="72" t="s">
        <v>5</v>
      </c>
      <c r="E8" s="73" t="s">
        <v>103</v>
      </c>
      <c r="F8" s="71" t="s">
        <v>137</v>
      </c>
      <c r="G8" s="77">
        <v>35.1</v>
      </c>
      <c r="H8" s="76" t="s">
        <v>48</v>
      </c>
      <c r="I8" s="77">
        <f t="shared" si="0"/>
        <v>35.1</v>
      </c>
      <c r="J8" s="77">
        <v>2.601</v>
      </c>
      <c r="K8" s="77" t="s">
        <v>121</v>
      </c>
      <c r="L8" s="77">
        <f t="shared" si="1"/>
        <v>2.601</v>
      </c>
    </row>
    <row r="9" spans="2:12" ht="21.6" customHeight="1" x14ac:dyDescent="0.2">
      <c r="B9" s="82"/>
      <c r="C9" s="71">
        <v>5</v>
      </c>
      <c r="D9" s="72" t="s">
        <v>6</v>
      </c>
      <c r="E9" s="73" t="s">
        <v>7</v>
      </c>
      <c r="F9" s="71" t="s">
        <v>137</v>
      </c>
      <c r="G9" s="77">
        <v>34.700000000000003</v>
      </c>
      <c r="H9" s="76" t="s">
        <v>48</v>
      </c>
      <c r="I9" s="77">
        <f t="shared" si="0"/>
        <v>34.700000000000003</v>
      </c>
      <c r="J9" s="77">
        <v>2.4809999999999999</v>
      </c>
      <c r="K9" s="77" t="s">
        <v>121</v>
      </c>
      <c r="L9" s="77">
        <f t="shared" si="1"/>
        <v>2.4809999999999999</v>
      </c>
    </row>
    <row r="10" spans="2:12" ht="21.6" customHeight="1" x14ac:dyDescent="0.2">
      <c r="B10" s="82"/>
      <c r="C10" s="71">
        <v>6</v>
      </c>
      <c r="D10" s="72" t="s">
        <v>8</v>
      </c>
      <c r="E10" s="73" t="s">
        <v>9</v>
      </c>
      <c r="F10" s="71" t="s">
        <v>10</v>
      </c>
      <c r="G10" s="77">
        <v>47.3</v>
      </c>
      <c r="H10" s="76" t="s">
        <v>48</v>
      </c>
      <c r="I10" s="77">
        <f>G10</f>
        <v>47.3</v>
      </c>
      <c r="J10" s="77">
        <v>2.9849999999999999</v>
      </c>
      <c r="K10" s="77" t="s">
        <v>121</v>
      </c>
      <c r="L10" s="77">
        <f>J10</f>
        <v>2.9849999999999999</v>
      </c>
    </row>
    <row r="11" spans="2:12" ht="21.6" customHeight="1" x14ac:dyDescent="0.2">
      <c r="B11" s="82"/>
      <c r="C11" s="71">
        <v>7</v>
      </c>
      <c r="D11" s="72" t="s">
        <v>122</v>
      </c>
      <c r="E11" s="73" t="s">
        <v>9</v>
      </c>
      <c r="F11" s="81" t="s">
        <v>136</v>
      </c>
      <c r="G11" s="75">
        <v>35.9</v>
      </c>
      <c r="H11" s="76" t="s">
        <v>48</v>
      </c>
      <c r="I11" s="77">
        <f>G11</f>
        <v>35.9</v>
      </c>
      <c r="J11" s="75">
        <v>2.0150000000000001</v>
      </c>
      <c r="K11" s="77" t="s">
        <v>121</v>
      </c>
      <c r="L11" s="77">
        <f>J11</f>
        <v>2.0150000000000001</v>
      </c>
    </row>
    <row r="12" spans="2:12" ht="21.6" customHeight="1" x14ac:dyDescent="0.2">
      <c r="B12" s="83" t="s">
        <v>104</v>
      </c>
      <c r="C12" s="71">
        <v>8</v>
      </c>
      <c r="D12" s="72" t="s">
        <v>105</v>
      </c>
      <c r="E12" s="73"/>
      <c r="F12" s="71" t="s">
        <v>11</v>
      </c>
      <c r="G12" s="77">
        <v>30.1</v>
      </c>
      <c r="H12" s="76" t="s">
        <v>48</v>
      </c>
      <c r="I12" s="77">
        <f>G12</f>
        <v>30.1</v>
      </c>
      <c r="J12" s="77">
        <v>3.2570000000000001</v>
      </c>
      <c r="K12" s="76" t="s">
        <v>48</v>
      </c>
      <c r="L12" s="77">
        <v>3.2570000000000001</v>
      </c>
    </row>
    <row r="13" spans="2:12" ht="21.6" customHeight="1" x14ac:dyDescent="0.2">
      <c r="B13" s="84"/>
      <c r="C13" s="71">
        <v>9</v>
      </c>
      <c r="D13" s="72" t="s">
        <v>12</v>
      </c>
      <c r="E13" s="73" t="s">
        <v>13</v>
      </c>
      <c r="F13" s="71" t="s">
        <v>11</v>
      </c>
      <c r="G13" s="77">
        <v>25.9</v>
      </c>
      <c r="H13" s="76" t="s">
        <v>48</v>
      </c>
      <c r="I13" s="77">
        <f t="shared" si="0"/>
        <v>25.9</v>
      </c>
      <c r="J13" s="77">
        <v>2.4620000000000002</v>
      </c>
      <c r="K13" s="76" t="s">
        <v>48</v>
      </c>
      <c r="L13" s="77">
        <f t="shared" si="1"/>
        <v>2.4620000000000002</v>
      </c>
    </row>
    <row r="14" spans="2:12" ht="21.6" customHeight="1" x14ac:dyDescent="0.2">
      <c r="B14" s="84"/>
      <c r="C14" s="71">
        <v>10</v>
      </c>
      <c r="D14" s="72" t="s">
        <v>14</v>
      </c>
      <c r="E14" s="73" t="s">
        <v>15</v>
      </c>
      <c r="F14" s="71" t="s">
        <v>11</v>
      </c>
      <c r="G14" s="77">
        <v>30.1</v>
      </c>
      <c r="H14" s="76" t="s">
        <v>48</v>
      </c>
      <c r="I14" s="77">
        <f t="shared" si="0"/>
        <v>30.1</v>
      </c>
      <c r="J14" s="77">
        <v>3.2570000000000001</v>
      </c>
      <c r="K14" s="76" t="s">
        <v>48</v>
      </c>
      <c r="L14" s="77">
        <f t="shared" si="1"/>
        <v>3.2570000000000001</v>
      </c>
    </row>
    <row r="15" spans="2:12" ht="21.6" customHeight="1" x14ac:dyDescent="0.2">
      <c r="B15" s="84"/>
      <c r="C15" s="71">
        <v>11</v>
      </c>
      <c r="D15" s="72" t="s">
        <v>16</v>
      </c>
      <c r="E15" s="73" t="s">
        <v>106</v>
      </c>
      <c r="F15" s="71" t="s">
        <v>11</v>
      </c>
      <c r="G15" s="77">
        <v>18.8</v>
      </c>
      <c r="H15" s="76" t="s">
        <v>48</v>
      </c>
      <c r="I15" s="77">
        <f t="shared" si="0"/>
        <v>18.8</v>
      </c>
      <c r="J15" s="77">
        <v>0</v>
      </c>
      <c r="K15" s="76" t="s">
        <v>48</v>
      </c>
      <c r="L15" s="77">
        <f t="shared" si="1"/>
        <v>0</v>
      </c>
    </row>
    <row r="16" spans="2:12" ht="21.6" customHeight="1" x14ac:dyDescent="0.2">
      <c r="B16" s="85"/>
      <c r="C16" s="71">
        <v>12</v>
      </c>
      <c r="D16" s="72" t="s">
        <v>107</v>
      </c>
      <c r="E16" s="73"/>
      <c r="F16" s="71" t="s">
        <v>11</v>
      </c>
      <c r="G16" s="77">
        <v>31.1</v>
      </c>
      <c r="H16" s="76" t="s">
        <v>48</v>
      </c>
      <c r="I16" s="77">
        <v>31.1</v>
      </c>
      <c r="J16" s="77">
        <v>2.9529999999999998</v>
      </c>
      <c r="K16" s="76" t="s">
        <v>48</v>
      </c>
      <c r="L16" s="77">
        <v>2.9529999999999998</v>
      </c>
    </row>
    <row r="17" spans="2:12" ht="21.6" customHeight="1" x14ac:dyDescent="0.2">
      <c r="B17" s="83" t="s">
        <v>17</v>
      </c>
      <c r="C17" s="71">
        <v>13</v>
      </c>
      <c r="D17" s="72" t="s">
        <v>18</v>
      </c>
      <c r="E17" s="73" t="s">
        <v>138</v>
      </c>
      <c r="F17" s="71" t="s">
        <v>11</v>
      </c>
      <c r="G17" s="76" t="s">
        <v>48</v>
      </c>
      <c r="H17" s="76" t="s">
        <v>48</v>
      </c>
      <c r="I17" s="77">
        <v>0</v>
      </c>
      <c r="J17" s="77">
        <v>0.44</v>
      </c>
      <c r="K17" s="76" t="s">
        <v>48</v>
      </c>
      <c r="L17" s="77">
        <f>J17</f>
        <v>0.44</v>
      </c>
    </row>
    <row r="18" spans="2:12" ht="21.6" customHeight="1" x14ac:dyDescent="0.2">
      <c r="B18" s="84"/>
      <c r="C18" s="71">
        <v>14</v>
      </c>
      <c r="D18" s="72" t="s">
        <v>19</v>
      </c>
      <c r="E18" s="73" t="s">
        <v>20</v>
      </c>
      <c r="F18" s="71" t="s">
        <v>10</v>
      </c>
      <c r="G18" s="76" t="s">
        <v>48</v>
      </c>
      <c r="H18" s="77">
        <v>4.5</v>
      </c>
      <c r="I18" s="77">
        <f t="shared" ref="I18:I29" si="2">H18</f>
        <v>4.5</v>
      </c>
      <c r="J18" s="77" t="s">
        <v>121</v>
      </c>
      <c r="K18" s="77">
        <v>0.95</v>
      </c>
      <c r="L18" s="77">
        <f t="shared" ref="L18:L27" si="3">K18</f>
        <v>0.95</v>
      </c>
    </row>
    <row r="19" spans="2:12" ht="21.6" customHeight="1" x14ac:dyDescent="0.2">
      <c r="B19" s="84"/>
      <c r="C19" s="71">
        <v>15</v>
      </c>
      <c r="D19" s="72" t="s">
        <v>21</v>
      </c>
      <c r="E19" s="73" t="s">
        <v>139</v>
      </c>
      <c r="F19" s="71" t="s">
        <v>11</v>
      </c>
      <c r="G19" s="76" t="s">
        <v>48</v>
      </c>
      <c r="H19" s="76" t="s">
        <v>48</v>
      </c>
      <c r="I19" s="77">
        <v>0</v>
      </c>
      <c r="J19" s="77">
        <v>0.47599999999999998</v>
      </c>
      <c r="K19" s="76" t="s">
        <v>48</v>
      </c>
      <c r="L19" s="77">
        <f>J19</f>
        <v>0.47599999999999998</v>
      </c>
    </row>
    <row r="20" spans="2:12" ht="21.6" customHeight="1" x14ac:dyDescent="0.2">
      <c r="B20" s="84"/>
      <c r="C20" s="71">
        <v>16</v>
      </c>
      <c r="D20" s="72" t="s">
        <v>22</v>
      </c>
      <c r="E20" s="73" t="s">
        <v>140</v>
      </c>
      <c r="F20" s="71" t="s">
        <v>10</v>
      </c>
      <c r="G20" s="76" t="s">
        <v>48</v>
      </c>
      <c r="H20" s="77">
        <v>4.5</v>
      </c>
      <c r="I20" s="77">
        <f t="shared" si="2"/>
        <v>4.5</v>
      </c>
      <c r="J20" s="77" t="s">
        <v>121</v>
      </c>
      <c r="K20" s="77">
        <v>1.1000000000000001</v>
      </c>
      <c r="L20" s="77">
        <f t="shared" si="3"/>
        <v>1.1000000000000001</v>
      </c>
    </row>
    <row r="21" spans="2:12" ht="21.6" customHeight="1" x14ac:dyDescent="0.2">
      <c r="B21" s="84"/>
      <c r="C21" s="71">
        <v>17</v>
      </c>
      <c r="D21" s="72" t="s">
        <v>108</v>
      </c>
      <c r="E21" s="73"/>
      <c r="F21" s="71" t="s">
        <v>109</v>
      </c>
      <c r="G21" s="76" t="s">
        <v>48</v>
      </c>
      <c r="H21" s="76" t="s">
        <v>48</v>
      </c>
      <c r="I21" s="76" t="s">
        <v>48</v>
      </c>
      <c r="J21" s="77">
        <v>3.6629999999999998</v>
      </c>
      <c r="K21" s="76" t="s">
        <v>48</v>
      </c>
      <c r="L21" s="77">
        <v>3.6629999999999998</v>
      </c>
    </row>
    <row r="22" spans="2:12" ht="21.6" customHeight="1" x14ac:dyDescent="0.2">
      <c r="B22" s="84"/>
      <c r="C22" s="71">
        <v>18</v>
      </c>
      <c r="D22" s="72" t="s">
        <v>23</v>
      </c>
      <c r="E22" s="73" t="s">
        <v>141</v>
      </c>
      <c r="F22" s="71" t="s">
        <v>136</v>
      </c>
      <c r="G22" s="76" t="s">
        <v>48</v>
      </c>
      <c r="H22" s="77">
        <v>2</v>
      </c>
      <c r="I22" s="77">
        <f t="shared" si="2"/>
        <v>2</v>
      </c>
      <c r="J22" s="77" t="s">
        <v>121</v>
      </c>
      <c r="K22" s="77">
        <v>0.10299999999999999</v>
      </c>
      <c r="L22" s="77">
        <f t="shared" si="3"/>
        <v>0.10299999999999999</v>
      </c>
    </row>
    <row r="23" spans="2:12" ht="21.6" customHeight="1" x14ac:dyDescent="0.2">
      <c r="B23" s="84"/>
      <c r="C23" s="71">
        <v>19</v>
      </c>
      <c r="D23" s="72" t="s">
        <v>24</v>
      </c>
      <c r="E23" s="73" t="s">
        <v>25</v>
      </c>
      <c r="F23" s="71" t="s">
        <v>136</v>
      </c>
      <c r="G23" s="76" t="s">
        <v>48</v>
      </c>
      <c r="H23" s="77">
        <v>2</v>
      </c>
      <c r="I23" s="77">
        <f t="shared" si="2"/>
        <v>2</v>
      </c>
      <c r="J23" s="77" t="s">
        <v>121</v>
      </c>
      <c r="K23" s="77">
        <v>0.10299999999999999</v>
      </c>
      <c r="L23" s="77">
        <f t="shared" si="3"/>
        <v>0.10299999999999999</v>
      </c>
    </row>
    <row r="24" spans="2:12" ht="21.6" customHeight="1" x14ac:dyDescent="0.2">
      <c r="B24" s="85"/>
      <c r="C24" s="71">
        <v>20</v>
      </c>
      <c r="D24" s="72" t="s">
        <v>26</v>
      </c>
      <c r="E24" s="73" t="s">
        <v>142</v>
      </c>
      <c r="F24" s="71" t="s">
        <v>136</v>
      </c>
      <c r="G24" s="76" t="s">
        <v>48</v>
      </c>
      <c r="H24" s="77">
        <v>6.9</v>
      </c>
      <c r="I24" s="77">
        <f t="shared" si="2"/>
        <v>6.9</v>
      </c>
      <c r="J24" s="77" t="s">
        <v>121</v>
      </c>
      <c r="K24" s="77">
        <v>0.35499999999999998</v>
      </c>
      <c r="L24" s="77">
        <f t="shared" si="3"/>
        <v>0.35499999999999998</v>
      </c>
    </row>
    <row r="25" spans="2:12" ht="21.6" customHeight="1" x14ac:dyDescent="0.2">
      <c r="B25" s="82" t="s">
        <v>27</v>
      </c>
      <c r="C25" s="71">
        <v>21</v>
      </c>
      <c r="D25" s="72" t="s">
        <v>28</v>
      </c>
      <c r="E25" s="73" t="s">
        <v>29</v>
      </c>
      <c r="F25" s="71" t="s">
        <v>110</v>
      </c>
      <c r="G25" s="76" t="s">
        <v>48</v>
      </c>
      <c r="H25" s="77">
        <v>9.8000000000000007</v>
      </c>
      <c r="I25" s="77">
        <f t="shared" si="2"/>
        <v>9.8000000000000007</v>
      </c>
      <c r="J25" s="76" t="s">
        <v>48</v>
      </c>
      <c r="K25" s="77">
        <v>0.504</v>
      </c>
      <c r="L25" s="77">
        <f t="shared" si="3"/>
        <v>0.504</v>
      </c>
    </row>
    <row r="26" spans="2:12" ht="21.6" customHeight="1" x14ac:dyDescent="0.2">
      <c r="B26" s="82"/>
      <c r="C26" s="71">
        <v>22</v>
      </c>
      <c r="D26" s="72" t="s">
        <v>30</v>
      </c>
      <c r="E26" s="73" t="s">
        <v>31</v>
      </c>
      <c r="F26" s="71" t="s">
        <v>10</v>
      </c>
      <c r="G26" s="76" t="s">
        <v>48</v>
      </c>
      <c r="H26" s="77">
        <v>3.8</v>
      </c>
      <c r="I26" s="77">
        <f t="shared" si="2"/>
        <v>3.8</v>
      </c>
      <c r="J26" s="76" t="s">
        <v>48</v>
      </c>
      <c r="K26" s="77">
        <v>0.19500000000000001</v>
      </c>
      <c r="L26" s="77">
        <f t="shared" si="3"/>
        <v>0.19500000000000001</v>
      </c>
    </row>
    <row r="27" spans="2:12" ht="21.6" customHeight="1" x14ac:dyDescent="0.2">
      <c r="B27" s="83" t="s">
        <v>32</v>
      </c>
      <c r="C27" s="71">
        <v>23</v>
      </c>
      <c r="D27" s="72" t="s">
        <v>33</v>
      </c>
      <c r="E27" s="73" t="s">
        <v>34</v>
      </c>
      <c r="F27" s="71" t="s">
        <v>10</v>
      </c>
      <c r="G27" s="76" t="s">
        <v>48</v>
      </c>
      <c r="H27" s="77">
        <v>2.1</v>
      </c>
      <c r="I27" s="77">
        <f t="shared" si="2"/>
        <v>2.1</v>
      </c>
      <c r="J27" s="86" t="s">
        <v>121</v>
      </c>
      <c r="K27" s="77">
        <v>0.13700000000000001</v>
      </c>
      <c r="L27" s="77">
        <f t="shared" si="3"/>
        <v>0.13700000000000001</v>
      </c>
    </row>
    <row r="28" spans="2:12" ht="21.6" customHeight="1" x14ac:dyDescent="0.2">
      <c r="B28" s="84"/>
      <c r="C28" s="71">
        <v>24</v>
      </c>
      <c r="D28" s="72" t="s">
        <v>112</v>
      </c>
      <c r="E28" s="73"/>
      <c r="F28" s="71" t="s">
        <v>109</v>
      </c>
      <c r="G28" s="76" t="s">
        <v>48</v>
      </c>
      <c r="H28" s="77">
        <v>20.9</v>
      </c>
      <c r="I28" s="77">
        <f t="shared" si="2"/>
        <v>20.9</v>
      </c>
      <c r="J28" s="77">
        <v>0.17199999999999999</v>
      </c>
      <c r="K28" s="77">
        <v>1.855</v>
      </c>
      <c r="L28" s="77">
        <v>2.0270000000000001</v>
      </c>
    </row>
    <row r="29" spans="2:12" ht="21.6" customHeight="1" x14ac:dyDescent="0.2">
      <c r="B29" s="84"/>
      <c r="C29" s="71">
        <v>25</v>
      </c>
      <c r="D29" s="72" t="s">
        <v>35</v>
      </c>
      <c r="E29" s="73" t="s">
        <v>36</v>
      </c>
      <c r="F29" s="71" t="s">
        <v>10</v>
      </c>
      <c r="G29" s="76" t="s">
        <v>48</v>
      </c>
      <c r="H29" s="77">
        <v>14.1</v>
      </c>
      <c r="I29" s="77">
        <f t="shared" si="2"/>
        <v>14.1</v>
      </c>
      <c r="J29" s="77">
        <v>7.2999999999999995E-2</v>
      </c>
      <c r="K29" s="77">
        <v>0.78</v>
      </c>
      <c r="L29" s="77">
        <v>0.85299999999999998</v>
      </c>
    </row>
    <row r="30" spans="2:12" ht="21.6" customHeight="1" x14ac:dyDescent="0.2">
      <c r="B30" s="84"/>
      <c r="C30" s="71">
        <v>26</v>
      </c>
      <c r="D30" s="72" t="s">
        <v>37</v>
      </c>
      <c r="E30" s="73" t="s">
        <v>38</v>
      </c>
      <c r="F30" s="71" t="s">
        <v>10</v>
      </c>
      <c r="G30" s="76" t="s">
        <v>48</v>
      </c>
      <c r="H30" s="77">
        <v>17.899999999999999</v>
      </c>
      <c r="I30" s="77">
        <f>H30</f>
        <v>17.899999999999999</v>
      </c>
      <c r="J30" s="77">
        <v>7.2999999999999995E-2</v>
      </c>
      <c r="K30" s="77">
        <v>1.21</v>
      </c>
      <c r="L30" s="77">
        <v>1.2829999999999999</v>
      </c>
    </row>
    <row r="31" spans="2:12" ht="21.6" customHeight="1" x14ac:dyDescent="0.2">
      <c r="B31" s="84"/>
      <c r="C31" s="71">
        <v>27</v>
      </c>
      <c r="D31" s="72" t="s">
        <v>123</v>
      </c>
      <c r="E31" s="73" t="s">
        <v>111</v>
      </c>
      <c r="F31" s="71" t="s">
        <v>10</v>
      </c>
      <c r="G31" s="76" t="s">
        <v>48</v>
      </c>
      <c r="H31" s="77">
        <v>20.9</v>
      </c>
      <c r="I31" s="77">
        <f t="shared" ref="I31" si="4">H31</f>
        <v>20.9</v>
      </c>
      <c r="J31" s="77">
        <v>0.17199999999999999</v>
      </c>
      <c r="K31" s="77">
        <v>1.855</v>
      </c>
      <c r="L31" s="77">
        <v>2.0270000000000001</v>
      </c>
    </row>
    <row r="32" spans="2:12" ht="21.6" customHeight="1" x14ac:dyDescent="0.2">
      <c r="B32" s="85"/>
      <c r="C32" s="71">
        <v>28</v>
      </c>
      <c r="D32" s="72" t="s">
        <v>124</v>
      </c>
      <c r="E32" s="73" t="s">
        <v>38</v>
      </c>
      <c r="F32" s="71" t="s">
        <v>10</v>
      </c>
      <c r="G32" s="76" t="s">
        <v>48</v>
      </c>
      <c r="H32" s="76" t="s">
        <v>48</v>
      </c>
      <c r="I32" s="76" t="s">
        <v>48</v>
      </c>
      <c r="J32" s="77">
        <v>3.6999999999999998E-2</v>
      </c>
      <c r="K32" s="77" t="s">
        <v>121</v>
      </c>
      <c r="L32" s="77">
        <v>3.6999999999999998E-2</v>
      </c>
    </row>
    <row r="33" spans="2:12" ht="21.6" customHeight="1" x14ac:dyDescent="0.2">
      <c r="B33" s="70" t="s">
        <v>39</v>
      </c>
      <c r="C33" s="71">
        <v>29</v>
      </c>
      <c r="D33" s="72" t="s">
        <v>40</v>
      </c>
      <c r="E33" s="73" t="s">
        <v>41</v>
      </c>
      <c r="F33" s="71" t="s">
        <v>10</v>
      </c>
      <c r="G33" s="76" t="s">
        <v>48</v>
      </c>
      <c r="H33" s="76" t="s">
        <v>48</v>
      </c>
      <c r="I33" s="76" t="s">
        <v>48</v>
      </c>
      <c r="J33" s="77">
        <v>3.6999999999999998E-2</v>
      </c>
      <c r="K33" s="77" t="s">
        <v>121</v>
      </c>
      <c r="L33" s="77">
        <f>J33</f>
        <v>3.6999999999999998E-2</v>
      </c>
    </row>
    <row r="34" spans="2:12" ht="21.6" customHeight="1" x14ac:dyDescent="0.2">
      <c r="B34" s="87"/>
      <c r="C34" s="71">
        <v>30</v>
      </c>
      <c r="D34" s="72" t="s">
        <v>42</v>
      </c>
      <c r="E34" s="73" t="s">
        <v>43</v>
      </c>
      <c r="F34" s="71" t="s">
        <v>10</v>
      </c>
      <c r="G34" s="76" t="s">
        <v>48</v>
      </c>
      <c r="H34" s="76" t="s">
        <v>48</v>
      </c>
      <c r="I34" s="76" t="s">
        <v>48</v>
      </c>
      <c r="J34" s="77">
        <v>0.27500000000000002</v>
      </c>
      <c r="K34" s="77" t="s">
        <v>121</v>
      </c>
      <c r="L34" s="77">
        <f>J34</f>
        <v>0.27500000000000002</v>
      </c>
    </row>
    <row r="35" spans="2:12" ht="21.6" customHeight="1" x14ac:dyDescent="0.2">
      <c r="B35" s="87"/>
      <c r="C35" s="71">
        <v>31</v>
      </c>
      <c r="D35" s="72" t="s">
        <v>44</v>
      </c>
      <c r="E35" s="73" t="s">
        <v>45</v>
      </c>
      <c r="F35" s="71" t="s">
        <v>113</v>
      </c>
      <c r="G35" s="76" t="s">
        <v>48</v>
      </c>
      <c r="H35" s="76" t="s">
        <v>48</v>
      </c>
      <c r="I35" s="76" t="s">
        <v>48</v>
      </c>
      <c r="J35" s="77">
        <v>1.7999999999999999E-2</v>
      </c>
      <c r="K35" s="77" t="s">
        <v>121</v>
      </c>
      <c r="L35" s="77">
        <f>J35</f>
        <v>1.7999999999999999E-2</v>
      </c>
    </row>
    <row r="36" spans="2:12" ht="21.6" customHeight="1" x14ac:dyDescent="0.2">
      <c r="B36" s="87"/>
      <c r="C36" s="71">
        <v>32</v>
      </c>
      <c r="D36" s="72" t="s">
        <v>125</v>
      </c>
      <c r="E36" s="73"/>
      <c r="F36" s="71" t="s">
        <v>113</v>
      </c>
      <c r="G36" s="88" t="s">
        <v>48</v>
      </c>
      <c r="H36" s="88" t="s">
        <v>48</v>
      </c>
      <c r="I36" s="88" t="s">
        <v>48</v>
      </c>
      <c r="J36" s="89">
        <v>0.183</v>
      </c>
      <c r="K36" s="89" t="s">
        <v>121</v>
      </c>
      <c r="L36" s="89">
        <v>0.183</v>
      </c>
    </row>
    <row r="37" spans="2:12" ht="21.6" customHeight="1" x14ac:dyDescent="0.2">
      <c r="B37" s="87"/>
      <c r="C37" s="71">
        <v>33</v>
      </c>
      <c r="D37" s="72" t="s">
        <v>126</v>
      </c>
      <c r="E37" s="73"/>
      <c r="F37" s="71" t="s">
        <v>113</v>
      </c>
      <c r="G37" s="88" t="s">
        <v>48</v>
      </c>
      <c r="H37" s="88" t="s">
        <v>48</v>
      </c>
      <c r="I37" s="88" t="s">
        <v>48</v>
      </c>
      <c r="J37" s="89">
        <v>4.0000000000000001E-3</v>
      </c>
      <c r="K37" s="89" t="s">
        <v>121</v>
      </c>
      <c r="L37" s="89">
        <v>4.0000000000000001E-3</v>
      </c>
    </row>
    <row r="38" spans="2:12" ht="21.6" customHeight="1" x14ac:dyDescent="0.2">
      <c r="B38" s="78"/>
      <c r="C38" s="71">
        <v>34</v>
      </c>
      <c r="D38" s="72" t="s">
        <v>127</v>
      </c>
      <c r="E38" s="73" t="s">
        <v>45</v>
      </c>
      <c r="F38" s="71" t="s">
        <v>113</v>
      </c>
      <c r="G38" s="88" t="s">
        <v>48</v>
      </c>
      <c r="H38" s="88" t="s">
        <v>48</v>
      </c>
      <c r="I38" s="88" t="s">
        <v>48</v>
      </c>
      <c r="J38" s="89">
        <v>1.7999999999999999E-2</v>
      </c>
      <c r="K38" s="89" t="s">
        <v>121</v>
      </c>
      <c r="L38" s="89">
        <v>1.7999999999999999E-2</v>
      </c>
    </row>
    <row r="39" spans="2:12" ht="21.6" customHeight="1" x14ac:dyDescent="0.2">
      <c r="B39" s="70" t="s">
        <v>128</v>
      </c>
      <c r="C39" s="71">
        <v>35</v>
      </c>
      <c r="D39" s="72" t="s">
        <v>143</v>
      </c>
      <c r="E39" s="73" t="s">
        <v>144</v>
      </c>
      <c r="F39" s="71" t="s">
        <v>10</v>
      </c>
      <c r="G39" s="76" t="s">
        <v>48</v>
      </c>
      <c r="H39" s="76" t="s">
        <v>48</v>
      </c>
      <c r="I39" s="76" t="s">
        <v>48</v>
      </c>
      <c r="J39" s="77">
        <v>1</v>
      </c>
      <c r="K39" s="77" t="s">
        <v>121</v>
      </c>
      <c r="L39" s="77">
        <f>J39</f>
        <v>1</v>
      </c>
    </row>
    <row r="40" spans="2:12" ht="21.6" customHeight="1" x14ac:dyDescent="0.2">
      <c r="B40" s="78"/>
      <c r="C40" s="71" t="s">
        <v>114</v>
      </c>
      <c r="D40" s="72" t="s">
        <v>46</v>
      </c>
      <c r="E40" s="73" t="s">
        <v>115</v>
      </c>
      <c r="F40" s="71" t="s">
        <v>47</v>
      </c>
      <c r="G40" s="77"/>
      <c r="H40" s="77"/>
      <c r="I40" s="77"/>
      <c r="J40" s="90"/>
      <c r="K40" s="90"/>
      <c r="L40" s="90"/>
    </row>
  </sheetData>
  <mergeCells count="13">
    <mergeCell ref="B25:B26"/>
    <mergeCell ref="B27:B32"/>
    <mergeCell ref="B33:B38"/>
    <mergeCell ref="B39:B40"/>
    <mergeCell ref="G2:I2"/>
    <mergeCell ref="J2:L2"/>
    <mergeCell ref="F3:F4"/>
    <mergeCell ref="B7:B11"/>
    <mergeCell ref="B12:B16"/>
    <mergeCell ref="B17:B24"/>
    <mergeCell ref="B3:D4"/>
    <mergeCell ref="E3:E4"/>
    <mergeCell ref="B5:B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Cal Sheet</vt:lpstr>
      <vt:lpstr>Simulation</vt:lpstr>
      <vt:lpstr>Factor</vt:lpstr>
    </vt:vector>
  </TitlesOfParts>
  <Company>DTC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Uchida, Yukihiro</dc:creator>
  <cp:lastModifiedBy>TakagiY</cp:lastModifiedBy>
  <cp:lastPrinted>2012-10-15T02:20:45Z</cp:lastPrinted>
  <dcterms:created xsi:type="dcterms:W3CDTF">2012-10-12T06:46:26Z</dcterms:created>
  <dcterms:modified xsi:type="dcterms:W3CDTF">2024-10-06T23:38:36Z</dcterms:modified>
</cp:coreProperties>
</file>